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a7984804b427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Wycena" sheetId="1" ns1:id="R98ee19ec18364155"/>
    <sheet name="Cennik i ustawienia" sheetId="2" ns1:id="R09686c610c624935"/>
    <sheet name="Oferta" sheetId="3" ns1:id="R4a3a970cb7a74b29"/>
    <sheet name="Instrukcja" sheetId="4" ns1:id="Rfc2624a75c844445"/>
  </sheets>
  <definedNames>
    <definedName name="ListaMaterialow">'Cennik i ustawienia'!$J$6:$J$35</definedName>
    <definedName name="ListaGrubosci">'Cennik i ustawienia'!$N$12:$N$35</definedName>
    <definedName name="_xlnm.Print_Area" localSheetId="2">'Oferta'!$A$1:$F$50</definedName>
    <definedName name="_xlnm.Print_Titles" localSheetId="2">'Oferta'!$12:$12</definedName>
  </definedNames>
  <calcPr fullCalcOnLoad="1" forceFullCalc="1" calcMode="auto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%"/>
    <x:numFmt numFmtId="201" formatCode="yyyy-mm-dd"/>
    <x:numFmt numFmtId="202" formatCode="#,##0.00 &quot;PLN&quot;"/>
    <x:numFmt numFmtId="203" formatCode="0.000"/>
    <x:numFmt numFmtId="204" formatCode="#,##0.00"/>
    <x:numFmt numFmtId="205" formatCode="0.0000"/>
  </x:numFmts>
  <x:fonts count="7">
    <x:font>
      <x:sz val="11"/>
      <x:name val="Carlito"/>
    </x:font>
    <x:font>
      <x:sz val="10"/>
      <x:color rgb="FF172B4D"/>
      <x:name val="Arial"/>
    </x:font>
    <x:font>
      <x:b/>
      <x:sz val="16"/>
      <x:color rgb="FF223E5C"/>
      <x:name val="Arial"/>
    </x:font>
    <x:font>
      <x:sz val="10"/>
      <x:color rgb="FF184A8B"/>
      <x:name val="Arial"/>
    </x:font>
    <x:font>
      <x:b/>
      <x:sz val="10"/>
      <x:color rgb="FFFFFFFF"/>
      <x:name val="Arial"/>
    </x:font>
    <x:font>
      <x:sz val="11"/>
      <x:color rgb="FF184A8B"/>
      <x:name val="Carlito"/>
    </x:font>
    <x:font>
      <x:b/>
      <x:sz val="10"/>
      <x:color rgb="FF172B4D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0A6"/>
      </x:patternFill>
    </x:fill>
    <x:fill>
      <x:patternFill patternType="solid">
        <x:fgColor rgb="FF223E5C"/>
      </x:patternFill>
    </x:fill>
    <x:fill>
      <x:patternFill patternType="solid">
        <x:fgColor rgb="FFFFF4D6"/>
      </x:patternFill>
    </x:fill>
    <x:fill>
      <x:patternFill patternType="solid">
        <x:fgColor rgb="FFEDF2F7"/>
      </x:patternFill>
    </x:fill>
    <x:fill>
      <x:patternFill patternType="solid">
        <x:fgColor rgb="FFEDF2F7"/>
      </x:patternFill>
    </x:fill>
    <x:fill>
      <x:patternFill patternType="solid">
        <x:fgColor rgb="FF223E5C"/>
      </x:patternFill>
    </x:fill>
    <x:fill>
      <x:patternFill patternType="solid">
        <x:fgColor rgb="FFFFF4D6"/>
      </x:patternFill>
    </x:fill>
    <x:fill>
      <x:patternFill patternType="solid">
        <x:fgColor rgb="FFFFF0A6"/>
      </x:patternFill>
    </x:fill>
    <x:fill>
      <x:patternFill patternType="solid">
        <x:fgColor rgb="FFEDF2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201" fontId="3" fillId="2" borderId="0" xfId="0" applyNumberFormat="1" applyFont="1" applyFill="1" applyBorder="1"/>
    <x:xf numFmtId="200" fontId="3" fillId="4" borderId="0" xfId="0" applyNumberFormat="1" applyFont="1" applyFill="1" applyBorder="1"/>
    <x:xf numFmtId="0" fontId="1" fillId="5" borderId="0" xfId="0" applyNumberFormat="1" applyFont="1" applyFill="1" applyBorder="1"/>
    <x:xf numFmtId="202" fontId="1" fillId="5" borderId="0" xfId="0" applyNumberFormat="1" applyFont="1" applyFill="1" applyBorder="1"/>
    <x:xf numFmtId="20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202" fontId="6" fillId="5" borderId="0" xfId="0" applyNumberFormat="1" applyFont="1" applyFill="1" applyBorder="1"/>
    <x:xf numFmtId="203" fontId="1" fillId="5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/>
    <x:xf numFmtId="205" fontId="1" fillId="0" borderId="0" xfId="0" applyNumberFormat="1" applyFont="1" applyFill="1" applyBorder="1"/>
    <x:xf numFmtId="0" fontId="6" fillId="0" borderId="0" xfId="0" applyNumberFormat="1" applyFont="1" applyFill="1" applyBorder="1"/>
    <x:xf numFmtId="204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/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1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/>
    <x:xf numFmtId="0" fontId="1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8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203" fontId="1" fillId="10" borderId="0" xfId="0" applyNumberFormat="1" applyFont="1" applyFill="1" applyBorder="1"/>
    <x:xf numFmtId="202" fontId="1" fillId="10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A32121"/>
      </x:font>
      <x:fill>
        <x:patternFill>
          <x:bgColor rgb="FFFCE4E4"/>
        </x:patternFill>
      </x:fill>
    </x:dxf>
    <x:dxf>
      <x:font>
        <x:color rgb="FFA32121"/>
      </x:font>
      <x:fill>
        <x:patternFill>
          <x:bgColor rgb="FFFCE4E4"/>
        </x:patternFill>
      </x:fill>
    </x:dxf>
    <x:dxf>
      <x:font>
        <x:b/>
        <x:color rgb="FFA32121"/>
      </x:font>
      <x:fill>
        <x:patternFill>
          <x:bgColor rgb="FFFCE4E4"/>
        </x:patternFill>
      </x:fill>
    </x:dxf>
    <x:dxf>
      <x:font>
        <x:color rgb="FFA32121"/>
      </x:font>
      <x:fill>
        <x:patternFill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631ac73ea4d04" /><Relationship Type="http://schemas.openxmlformats.org/officeDocument/2006/relationships/theme" Target="/xl/theme/theme1.xml" Id="R21674e1055b445cf" /><Relationship Type="http://schemas.openxmlformats.org/officeDocument/2006/relationships/sharedStrings" Target="/xl/sharedStrings.xml" Id="R5d2467e5ea394787" /><Relationship Type="http://schemas.openxmlformats.org/officeDocument/2006/relationships/worksheet" Target="/xl/worksheets/sheet1.xml" Id="R98ee19ec18364155" /><Relationship Type="http://schemas.openxmlformats.org/officeDocument/2006/relationships/worksheet" Target="/xl/worksheets/sheet2.xml" Id="R09686c610c624935" /><Relationship Type="http://schemas.openxmlformats.org/officeDocument/2006/relationships/worksheet" Target="/xl/worksheets/sheet3.xml" Id="R4a3a970cb7a74b29" /><Relationship Type="http://schemas.openxmlformats.org/officeDocument/2006/relationships/worksheet" Target="/xl/worksheets/sheet4.xml" Id="Rfc2624a75c8444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23E5C"/>
  </sheetPr>
  <sheetViews>
    <sheetView showGridLines="0" workbookViewId="0">
      <pane xSplit="1" topLeftCell="B1" activePane="topRight" state="frozen"/>
    </sheetView>
  </sheetViews>
  <sheetFormatPr defaultRowHeight="15"/>
  <cols>
    <col min="1" max="1" width="24" hidden="0" customWidth="1"/>
    <col min="2" max="2" width="24" hidden="0" customWidth="1"/>
    <col min="3" max="3" width="16" hidden="0" customWidth="1"/>
    <col min="4" max="4" width="16" hidden="0" customWidth="1"/>
    <col min="5" max="5" width="16" hidden="0" customWidth="1"/>
    <col min="6" max="6" width="16" hidden="0" customWidth="1"/>
    <col min="7" max="7" width="16" hidden="0" customWidth="1"/>
    <col min="8" max="8" width="16" hidden="0" customWidth="1"/>
    <col min="9" max="9" width="16" hidden="0" customWidth="1"/>
    <col min="10" max="10" width="16" hidden="0" customWidth="1"/>
    <col min="11" max="11" width="16" hidden="0" customWidth="1"/>
    <col min="12" max="12" width="16" hidden="0" customWidth="1"/>
    <col min="13" max="13" width="16" hidden="0" customWidth="1"/>
    <col min="14" max="14" width="30" hidden="0" customWidth="1"/>
    <col min="15" max="15" width="30" hidden="0" customWidth="1"/>
    <col min="16" max="16" width="30" hidden="0" customWidth="1"/>
    <col min="17" max="17" width="16" hidden="0" customWidth="1"/>
    <col min="18" max="18" width="16" hidden="0" customWidth="1"/>
    <col min="19" max="19" width="16" hidden="0" customWidth="1"/>
    <col min="20" max="20" width="16" hidden="0" customWidth="1"/>
    <col min="21" max="21" width="16" hidden="0" customWidth="1"/>
    <col min="22" max="22" width="16" hidden="0" customWidth="1"/>
    <col min="23" max="23" width="16" hidden="0" customWidth="1"/>
    <col min="24" max="24" width="16" hidden="0" customWidth="1"/>
    <col min="25" max="25" width="16" hidden="0" customWidth="1"/>
    <col min="26" max="26" width="16" hidden="0" customWidth="1"/>
    <col min="27" max="27" width="16" hidden="0" customWidth="1"/>
    <col min="28" max="28" width="16" hidden="0" customWidth="1"/>
    <col min="29" max="29" width="16" hidden="0" customWidth="1"/>
    <col min="30" max="30" width="16" hidden="0" customWidth="1"/>
    <col min="31" max="31" width="16" hidden="0" customWidth="1"/>
    <col min="32" max="32" width="16" hidden="0" customWidth="1"/>
    <col min="33" max="33" width="16" hidden="0" customWidth="1"/>
    <col min="34" max="34" width="16" hidden="0" customWidth="1"/>
    <col min="35" max="35" width="16" hidden="0" customWidth="1"/>
    <col min="36" max="36" width="16" hidden="0" customWidth="1"/>
    <col min="37" max="37" width="16" hidden="0" customWidth="1"/>
    <col min="38" max="38" width="16" hidden="0" customWidth="1"/>
    <col min="39" max="39" width="16" hidden="0" customWidth="1"/>
    <col min="40" max="40" width="16" hidden="0" customWidth="1"/>
    <col min="41" max="41" width="16" hidden="0" customWidth="1"/>
    <col min="42" max="42" width="16" hidden="0" customWidth="1"/>
    <col min="43" max="43" width="16" hidden="0" customWidth="1"/>
    <col min="44" max="44" width="16" hidden="0" customWidth="1"/>
    <col min="45" max="45" width="16" hidden="0" customWidth="1"/>
    <col min="46" max="46" width="16" hidden="0" customWidth="1"/>
    <col min="47" max="47" width="16" hidden="0" customWidth="1"/>
    <col min="48" max="48" width="16" hidden="0" customWidth="1"/>
    <col min="49" max="49" width="16" hidden="0" customWidth="1"/>
    <col min="50" max="50" width="16" hidden="0" customWidth="1"/>
    <col min="51" max="51" width="16" hidden="0" customWidth="1"/>
    <col min="52" max="52" width="16" hidden="0" customWidth="1"/>
    <col min="53" max="53" width="16" hidden="0" customWidth="1"/>
    <col min="54" max="54" width="16" hidden="0" customWidth="1"/>
  </cols>
  <sheetData>
    <row r="1" ht="23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ht="23" customHeight="1">
      <c r="A2" s="2" t="str">
        <v>Kalkulator laserowego cięcia blach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ht="23" customHeight="1">
      <c r="A3" s="1" t="str">
        <v>Żółte: wymagane dane. Jasnożółte: opcjonalne. Szare: obliczenia. Przewiń w prawo, aby zobaczyć koszty.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ht="2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ht="23" customHeight="1">
      <c r="A5" s="1" t="str">
        <v>Klient</v>
      </c>
      <c r="B5" s="4"/>
      <c r="C5" s="1"/>
      <c r="D5" s="1"/>
      <c r="E5" s="1"/>
      <c r="F5" s="1"/>
      <c r="G5" s="1"/>
      <c r="H5" s="1"/>
      <c r="I5" s="1"/>
      <c r="J5" s="1" t="str">
        <v>Status wyceny</v>
      </c>
      <c r="K5" s="16" t="str">
        <f>IF(COUNTA(A26:O55)=0,"BRAK POZYCJI",IF(OR(SUM(COUNTIFS(P26:P55,"Uzupełnij dane wymagane"),COUNTIFS(P26:P55,"Popraw dane wejściowe"),COUNTIFS(P26:P55,"Uzupełnij cennik: materiał / grubość"),COUNTIFS(P26:P55,"Uzupełnij parametry cennika"))&gt;0,B5="",B6="",B7="",B8="",B8&lt;B7,AND(B9&lt;&gt;"Za metr cięcia",B9&lt;&gt;"Na podstawie czasu"),B13&lt;0,B13&gt;1,MIN(B10:B14)&lt;0,'Cennik i ustawienia'!B13&gt;=1,'Cennik i ustawienia'!B13&lt;0,'Cennik i ustawienia'!B12&lt;0,'Cennik i ustawienia'!B14&lt;0,'Cennik i ustawienia'!B14&gt;1,AND('Cennik i ustawienia'!B11&lt;&gt;"Narzut na koszt",'Cennik i ustawienia'!B11&lt;&gt;"Docelowa marża")),"NIEKOMPLETNA — popraw dane / cennik","GOTOWA"))</f>
        <v>BRAK POZYCJI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ht="23" customHeight="1">
      <c r="A6" s="1" t="str">
        <v>Numer wyceny</v>
      </c>
      <c r="B6" s="4"/>
      <c r="C6" s="1"/>
      <c r="D6" s="1"/>
      <c r="E6" s="1"/>
      <c r="F6" s="1"/>
      <c r="G6" s="1"/>
      <c r="H6" s="1"/>
      <c r="I6" s="1"/>
      <c r="J6" s="1" t="str">
        <v>Sztuki łącznie</v>
      </c>
      <c r="K6" s="16" t="n">
        <f>SUMIFS(D26:D55,P26:P55,"OK")</f>
        <v>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ht="23" customHeight="1">
      <c r="A7" s="1" t="str">
        <v>Data</v>
      </c>
      <c r="B7" s="14"/>
      <c r="C7" s="1"/>
      <c r="D7" s="1"/>
      <c r="E7" s="1"/>
      <c r="F7" s="1"/>
      <c r="G7" s="1"/>
      <c r="H7" s="1"/>
      <c r="I7" s="1"/>
      <c r="J7" s="1" t="str">
        <v>Koszt jednorazowy zlecenia</v>
      </c>
      <c r="K7" s="17" t="n">
        <f>B10/60*'Cennik i ustawienia'!B7+SUM(B11:B12)+IF(COUNTIFS(M26:M55,"Tak",P26:P55,"OK")&gt;0,B14,0)</f>
        <v>50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ht="23" customHeight="1">
      <c r="A8" s="1" t="str">
        <v>Ważna do</v>
      </c>
      <c r="B8" s="14"/>
      <c r="C8" s="1"/>
      <c r="D8" s="1"/>
      <c r="E8" s="1"/>
      <c r="F8" s="1"/>
      <c r="G8" s="1"/>
      <c r="H8" s="1"/>
      <c r="I8" s="1"/>
      <c r="J8" s="1" t="str">
        <v>Koszt zlecenia</v>
      </c>
      <c r="K8" s="17" t="str">
        <f>IF(K5&lt;&gt;"GOTOWA","",SUM(AE26:AE55))</f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ht="23" customHeight="1">
      <c r="A9" s="1" t="str">
        <v>Rozliczenie lasera</v>
      </c>
      <c r="B9" s="30" t="str">
        <v>Za metr cięcia</v>
      </c>
      <c r="C9" s="1"/>
      <c r="D9" s="1"/>
      <c r="E9" s="1"/>
      <c r="F9" s="1"/>
      <c r="G9" s="1"/>
      <c r="H9" s="1"/>
      <c r="I9" s="1"/>
      <c r="J9" s="1" t="str">
        <v>Cena przed rabatem</v>
      </c>
      <c r="K9" s="17" t="str">
        <f>IF(K5&lt;&gt;"GOTOWA","",SUM(AG26:AG55))</f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ht="23" customHeight="1">
      <c r="A10" s="1" t="str">
        <v>Ustawienie lasera [min]</v>
      </c>
      <c r="B10" s="4" t="n">
        <v>20</v>
      </c>
      <c r="C10" s="1"/>
      <c r="D10" s="1"/>
      <c r="E10" s="1"/>
      <c r="F10" s="1"/>
      <c r="G10" s="1"/>
      <c r="H10" s="1"/>
      <c r="I10" s="1"/>
      <c r="J10" s="1" t="str">
        <v>Rabat kwotowy</v>
      </c>
      <c r="K10" s="17" t="str">
        <f>IF(K5&lt;&gt;"GOTOWA","",K9-K11)</f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ht="23" customHeight="1">
      <c r="A11" s="1" t="str">
        <v>Transport — koszt [PLN]</v>
      </c>
      <c r="B11" s="13" t="n">
        <v>0</v>
      </c>
      <c r="C11" s="1"/>
      <c r="D11" s="1"/>
      <c r="E11" s="1"/>
      <c r="F11" s="1"/>
      <c r="G11" s="1"/>
      <c r="H11" s="1"/>
      <c r="I11" s="1"/>
      <c r="J11" s="1" t="str">
        <v>Cena po rabacie</v>
      </c>
      <c r="K11" s="17" t="str">
        <f>IF(K5&lt;&gt;"GOTOWA","",SUM(AH26:AH55))</f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ht="23" customHeight="1">
      <c r="A12" s="1" t="str">
        <v>Inne jednorazowe [PLN]</v>
      </c>
      <c r="B12" s="13" t="n">
        <v>0</v>
      </c>
      <c r="C12" s="1"/>
      <c r="D12" s="1"/>
      <c r="E12" s="1"/>
      <c r="F12" s="1"/>
      <c r="G12" s="1"/>
      <c r="H12" s="1"/>
      <c r="I12" s="1"/>
      <c r="J12" s="1" t="str">
        <v>Dopłata do minimum</v>
      </c>
      <c r="K12" s="17" t="str">
        <f>IF(K5&lt;&gt;"GOTOWA","",MAX(0,'Cennik i ustawienia'!B10-K11))</f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ht="23" customHeight="1">
      <c r="A13" s="1" t="str">
        <v>Rabat [%]</v>
      </c>
      <c r="B13" s="15" t="n">
        <v>0</v>
      </c>
      <c r="C13" s="1"/>
      <c r="D13" s="1"/>
      <c r="E13" s="1"/>
      <c r="F13" s="1"/>
      <c r="G13" s="1"/>
      <c r="H13" s="1"/>
      <c r="I13" s="1"/>
      <c r="J13" s="1" t="str">
        <v>Netto końcowe</v>
      </c>
      <c r="K13" s="20" t="str">
        <f>IF(K5&lt;&gt;"GOTOWA","",SUM(K11:K12))</f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ht="48" customHeight="1">
      <c r="A14" s="23" t="str">
        <v>Obsługa materiału powierzonego [PLN/zlecenie]</v>
      </c>
      <c r="B14" s="13" t="n">
        <v>0</v>
      </c>
      <c r="C14" s="1"/>
      <c r="D14" s="1"/>
      <c r="E14" s="1"/>
      <c r="F14" s="1"/>
      <c r="G14" s="1"/>
      <c r="H14" s="1"/>
      <c r="I14" s="1"/>
      <c r="J14" s="1" t="str">
        <v>VAT</v>
      </c>
      <c r="K14" s="20" t="str">
        <f>IF(K5&lt;&gt;"GOTOWA","",ROUND(K13*'Cennik i ustawienia'!B14,2))</f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ht="23" customHeight="1">
      <c r="A15" s="1"/>
      <c r="B15" s="1"/>
      <c r="C15" s="1"/>
      <c r="D15" s="1"/>
      <c r="E15" s="1"/>
      <c r="F15" s="1"/>
      <c r="G15" s="1"/>
      <c r="H15" s="1"/>
      <c r="I15" s="1"/>
      <c r="J15" s="1" t="str">
        <v>Brutto</v>
      </c>
      <c r="K15" s="20" t="str">
        <f>IF(K5&lt;&gt;"GOTOWA","",SUM(K13:K14))</f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ht="23" customHeight="1">
      <c r="A16" s="1"/>
      <c r="B16" s="1"/>
      <c r="C16" s="1"/>
      <c r="D16" s="1"/>
      <c r="E16" s="1"/>
      <c r="F16" s="1"/>
      <c r="G16" s="1"/>
      <c r="H16" s="1"/>
      <c r="I16" s="1"/>
      <c r="J16" s="1" t="str">
        <v>Szacowany zysk</v>
      </c>
      <c r="K16" s="17" t="str">
        <f>IF(K5&lt;&gt;"GOTOWA","",K13-K8)</f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ht="23" customHeight="1">
      <c r="A17" s="23" t="str">
        <v>Ścieżka DXF: suma konturów zewnętrznych i otworów na 1 sztukę.</v>
      </c>
      <c r="B17" s="23"/>
      <c r="C17" s="23"/>
      <c r="D17" s="23"/>
      <c r="E17" s="23"/>
      <c r="F17" s="23"/>
      <c r="G17" s="23"/>
      <c r="H17" s="23"/>
      <c r="I17" s="1"/>
      <c r="J17" s="1" t="str">
        <v>Rzeczywista marża</v>
      </c>
      <c r="K17" s="18" t="str">
        <f>IF(K5&lt;&gt;"GOTOWA","",IF(K13=0,0,K16/K13))</f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ht="23" customHeight="1">
      <c r="A18" s="23"/>
      <c r="B18" s="23"/>
      <c r="C18" s="23"/>
      <c r="D18" s="23"/>
      <c r="E18" s="23"/>
      <c r="F18" s="23"/>
      <c r="G18" s="23"/>
      <c r="H18" s="23"/>
      <c r="I18" s="1"/>
      <c r="J18" s="1" t="str">
        <v>Materiał</v>
      </c>
      <c r="K18" s="17" t="str">
        <f>IF(K5&lt;&gt;"GOTOWA","",SUMPRODUCT(W26:W55,D26:D55))</f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ht="23" customHeight="1">
      <c r="A19" s="1"/>
      <c r="B19" s="1"/>
      <c r="C19" s="1"/>
      <c r="D19" s="1"/>
      <c r="E19" s="1"/>
      <c r="F19" s="1"/>
      <c r="G19" s="1"/>
      <c r="H19" s="1"/>
      <c r="I19" s="1"/>
      <c r="J19" s="1" t="str">
        <v>Cięcie</v>
      </c>
      <c r="K19" s="17" t="str">
        <f>IF(K5&lt;&gt;"GOTOWA","",SUMPRODUCT(Z26:Z55,D26:D55))</f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ht="23" customHeight="1">
      <c r="A20" s="1"/>
      <c r="B20" s="1"/>
      <c r="C20" s="1"/>
      <c r="D20" s="1"/>
      <c r="E20" s="1"/>
      <c r="F20" s="1"/>
      <c r="G20" s="1"/>
      <c r="H20" s="1"/>
      <c r="I20" s="1"/>
      <c r="J20" s="1" t="str">
        <v>Ścieżka cięcia [m/zlecenie]</v>
      </c>
      <c r="K20" s="21" t="str">
        <f>IF(K5&lt;&gt;"GOTOWA","",SUM(Y26:Y55))</f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ht="23" customHeight="1">
      <c r="A21" s="1"/>
      <c r="B21" s="1"/>
      <c r="C21" s="1"/>
      <c r="D21" s="1"/>
      <c r="E21" s="1"/>
      <c r="F21" s="1"/>
      <c r="G21" s="1"/>
      <c r="H21" s="1"/>
      <c r="I21" s="1"/>
      <c r="J21" s="1" t="str">
        <v>Dodatkowe operacje i usługi</v>
      </c>
      <c r="K21" s="17" t="str">
        <f>IF(K5&lt;&gt;"GOTOWA","",SUMPRODUCT(K26:K55,D26:D55)+SUM(L26:L55))</f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ht="23" customHeight="1">
      <c r="A22" s="1"/>
      <c r="B22" s="1"/>
      <c r="C22" s="1"/>
      <c r="D22" s="1"/>
      <c r="E22" s="1"/>
      <c r="F22" s="1"/>
      <c r="G22" s="1"/>
      <c r="H22" s="1"/>
      <c r="I22" s="1"/>
      <c r="J22" s="1" t="str">
        <v>Przygotowanie łącznie</v>
      </c>
      <c r="K22" s="17" t="str">
        <f>IF(K5&lt;&gt;"GOTOWA","",SUM(AA26:AA55)+K7)</f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ht="23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ht="23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ht="64" customHeight="1">
      <c r="A25" s="35" t="str">
        <v>Detal *</v>
      </c>
      <c r="B25" s="35" t="str">
        <v>Materiał *</v>
      </c>
      <c r="C25" s="35" t="str">
        <v>Grubość [mm] *</v>
      </c>
      <c r="D25" s="35" t="str">
        <v>Ilość [szt.] *</v>
      </c>
      <c r="E25" s="35" t="str">
        <v>Długość [mm] *</v>
      </c>
      <c r="F25" s="35" t="str">
        <v>Szerokość [mm] *</v>
      </c>
      <c r="G25" s="35" t="str">
        <v>Masa rozliczana [kg/szt.] opc.</v>
      </c>
      <c r="H25" s="35" t="str">
        <v>Ścieżka DXF [mm/szt.] *</v>
      </c>
      <c r="I25" s="35" t="str">
        <v>Przebicia [szt./detal] *</v>
      </c>
      <c r="J25" s="35" t="str">
        <v>Program [min/pozycję] opc.</v>
      </c>
      <c r="K25" s="35" t="str">
        <v>Dodatkowe [PLN/szt.] opc.</v>
      </c>
      <c r="L25" s="35" t="str">
        <v>Usługi obce [PLN/pozycję] opc.</v>
      </c>
      <c r="M25" s="35" t="str">
        <v>Materiał powierzony *</v>
      </c>
      <c r="N25" s="35" t="str">
        <v>Plik DXF / źródło pomiaru opc.</v>
      </c>
      <c r="O25" s="35" t="str">
        <v>Uwagi</v>
      </c>
      <c r="P25" s="35" t="str">
        <v>Status pozycji</v>
      </c>
      <c r="Q25" s="35" t="str">
        <v>Klucz parametrów</v>
      </c>
      <c r="R25" s="35" t="str">
        <v>Gęstość [kg/m³]</v>
      </c>
      <c r="S25" s="35" t="str">
        <v>Materiał [PLN/kg]</v>
      </c>
      <c r="T25" s="35" t="str">
        <v>Cięcie [PLN/m]</v>
      </c>
      <c r="U25" s="35" t="str">
        <v>Przebicie [PLN]</v>
      </c>
      <c r="V25" s="35" t="str">
        <v>Masa rozliczana [kg/szt.]</v>
      </c>
      <c r="W25" s="35" t="str">
        <v>Materiał [PLN/szt.]</v>
      </c>
      <c r="X25" s="35" t="str">
        <v>Ścieżka [m/szt.]</v>
      </c>
      <c r="Y25" s="35" t="str">
        <v>Ścieżka [m/pozycję]</v>
      </c>
      <c r="Z25" s="35" t="str">
        <v>Cięcie [PLN/szt.]</v>
      </c>
      <c r="AA25" s="35" t="str">
        <v>Program [PLN/pozycję]</v>
      </c>
      <c r="AB25" s="35" t="str">
        <v>Wspólne [PLN/pozycję]</v>
      </c>
      <c r="AC25" s="35" t="str">
        <v>Przygotowanie [PLN/szt.]</v>
      </c>
      <c r="AD25" s="35" t="str">
        <v>Koszt [PLN/szt.]</v>
      </c>
      <c r="AE25" s="35" t="str">
        <v>Koszt [PLN/pozycję]</v>
      </c>
      <c r="AF25" s="35" t="str">
        <v>Cena [PLN/szt.] przed rabatem</v>
      </c>
      <c r="AG25" s="35" t="str">
        <v>Netto [PLN/pozycję] przed rabatem</v>
      </c>
      <c r="AH25" s="35" t="str">
        <v>Netto [PLN/pozycję] po rabacie</v>
      </c>
      <c r="AI25" s="35" t="str">
        <v>Cena [PLN/szt.] po rabacie</v>
      </c>
      <c r="AJ25"/>
      <c r="AK25"/>
      <c r="AL25"/>
      <c r="AM25"/>
      <c r="AN25"/>
      <c r="AO25"/>
      <c r="AP25"/>
      <c r="AQ25"/>
      <c r="AR25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ht="36" customHeight="1">
      <c r="A26" s="38"/>
      <c r="B26" s="38"/>
      <c r="C26" s="38"/>
      <c r="D26" s="38"/>
      <c r="E26" s="38"/>
      <c r="F26" s="38"/>
      <c r="G26" s="39"/>
      <c r="H26" s="38"/>
      <c r="I26" s="38"/>
      <c r="J26" s="39"/>
      <c r="K26" s="39"/>
      <c r="L26" s="39"/>
      <c r="M26" s="38"/>
      <c r="N26" s="39"/>
      <c r="O26" s="39"/>
      <c r="P26" s="41" t="str">
        <f>IF(COUNTA(A26:O26)=0,"",IF(OR(A26="",B26="",C26&lt;=0,D26&lt;=0,D26&lt;&gt;INT(D26),AND(NOT(ISNUMBER(G26)),OR(E26&lt;=0,F26&lt;=0)),COUNT(H26:I26)&lt;2,M26=""),"Uzupełnij dane wymagane",IF(OR(MIN(C26:L26)&lt;0,I26&lt;&gt;INT(I26),AND(M26&lt;&gt;"Tak",M26&lt;&gt;"Nie")),"Popraw dane wejściowe",IF(OR(COUNTIFS('Cennik i ustawienia'!$A$28:$A$127,Q26)&lt;&gt;1,COUNTIFS('Cennik i ustawienia'!$J$6:$J$35,B26)&lt;&gt;1),"Uzupełnij cennik: materiał / grubość",IF(OR(COUNTIFS('Cennik i ustawienia'!$A$28:$A$127,Q26,'Cennik i ustawienia'!$F$28:$F$127,"OK")&lt;&gt;1,R26&lt;=0,COUNT(R26:S26)&lt;2),"Uzupełnij parametry cennika","OK")))))</f>
      </c>
      <c r="Q26" s="40" t="str">
        <f>IF(COUNTA(A26:O26)=0,"",B26&amp;"|"&amp;C26)</f>
      </c>
      <c r="R26" s="40" t="str">
        <f>IF(Q26="","",IF(COUNTIFS('Cennik i ustawienia'!$J$6:$J$35,B26)=1,SUMIFS('Cennik i ustawienia'!$K$6:$K$35,'Cennik i ustawienia'!$J$6:$J$35,B26),""))</f>
      </c>
      <c r="S26" s="40" t="str">
        <f>IF(Q26="","",IF(COUNTIFS('Cennik i ustawienia'!$J$6:$J$35,B26)=1,SUMIFS('Cennik i ustawienia'!$L$6:$L$35,'Cennik i ustawienia'!$J$6:$J$35,B26),""))</f>
      </c>
      <c r="T26" s="40" t="str">
        <f>IF(Q26="","",IF(COUNTIFS('Cennik i ustawienia'!$A$28:$A$127,Q26)=1,SUMIFS('Cennik i ustawienia'!$D$28:$D$127,'Cennik i ustawienia'!$A$28:$A$127,Q26),""))</f>
      </c>
      <c r="U26" s="40" t="str">
        <f>IF(Q26="","",IF(COUNTIFS('Cennik i ustawienia'!$A$28:$A$127,Q26)=1,SUMIFS('Cennik i ustawienia'!$E$28:$E$127,'Cennik i ustawienia'!$A$28:$A$127,Q26),""))</f>
      </c>
      <c r="V26" s="43" t="str">
        <f>IF(P26&lt;&gt;"OK","",IF(ISNUMBER(G26),G26,E26*F26*C26*R26/1000000000*(1+'Cennik i ustawienia'!$B$9)))</f>
      </c>
      <c r="W26" s="44" t="str">
        <f>IF(P26&lt;&gt;"OK","",IF(M26="Tak",0,V26*S26))</f>
      </c>
      <c r="X26" s="43" t="str">
        <f>IF(P26&lt;&gt;"OK","",H26/1000)</f>
      </c>
      <c r="Y26" s="43" t="str">
        <f>IF(P26&lt;&gt;"OK","",X26*D26)</f>
      </c>
      <c r="Z26" s="44" t="str">
        <f>IF(P26&lt;&gt;"OK","",X26*T26+I26*U26)</f>
      </c>
      <c r="AA26" s="44" t="str">
        <f>IF(P26&lt;&gt;"OK","",J26/60*'Cennik i ustawienia'!$B$6)</f>
      </c>
      <c r="AB26" s="44" t="str">
        <f>IF(P26&lt;&gt;"OK","",$K$7*D26/$K$6)</f>
      </c>
      <c r="AC26" s="44" t="str">
        <f>IF(P26&lt;&gt;"OK","",(AA26+AB26)/D26)</f>
      </c>
      <c r="AD26" s="44" t="str">
        <f>IF(P26&lt;&gt;"OK","",SUM(W26,Z26,K26,AC26)+L26/D26)</f>
      </c>
      <c r="AE26" s="44" t="str">
        <f>IF(P26&lt;&gt;"OK","",AD26*D26)</f>
      </c>
      <c r="AF26" s="44" t="str">
        <f>IF(P26&lt;&gt;"OK","",IF('Cennik i ustawienia'!$B$11="Narzut na koszt",AD26*(1+'Cennik i ustawienia'!$B$12),AD26/(1-'Cennik i ustawienia'!$B$13)))</f>
      </c>
      <c r="AG26" s="44" t="str">
        <f>IF(P26&lt;&gt;"OK","",ROUND(AF26*D26,2))</f>
      </c>
      <c r="AH26" s="44" t="str">
        <f>IF(P26&lt;&gt;"OK","",ROUND(AG26*(1-$B$13),2))</f>
      </c>
      <c r="AI26" s="44" t="str">
        <f>IF(P26&lt;&gt;"OK","",AH26/D26)</f>
      </c>
      <c r="AJ26"/>
      <c r="AK26"/>
      <c r="AL26"/>
      <c r="AM26"/>
      <c r="AN26"/>
      <c r="AO26"/>
      <c r="AP26"/>
      <c r="AQ26"/>
      <c r="AR26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ht="36" customHeight="1">
      <c r="A27" s="38"/>
      <c r="B27" s="38"/>
      <c r="C27" s="38"/>
      <c r="D27" s="38"/>
      <c r="E27" s="38"/>
      <c r="F27" s="38"/>
      <c r="G27" s="39"/>
      <c r="H27" s="38"/>
      <c r="I27" s="38"/>
      <c r="J27" s="39"/>
      <c r="K27" s="39"/>
      <c r="L27" s="39"/>
      <c r="M27" s="38"/>
      <c r="N27" s="39"/>
      <c r="O27" s="39"/>
      <c r="P27" s="41" t="str">
        <f>IF(COUNTA(A27:O27)=0,"",IF(OR(A27="",B27="",C27&lt;=0,D27&lt;=0,D27&lt;&gt;INT(D27),AND(NOT(ISNUMBER(G27)),OR(E27&lt;=0,F27&lt;=0)),COUNT(H27:I27)&lt;2,M27=""),"Uzupełnij dane wymagane",IF(OR(MIN(C27:L27)&lt;0,I27&lt;&gt;INT(I27),AND(M27&lt;&gt;"Tak",M27&lt;&gt;"Nie")),"Popraw dane wejściowe",IF(OR(COUNTIFS('Cennik i ustawienia'!$A$28:$A$127,Q27)&lt;&gt;1,COUNTIFS('Cennik i ustawienia'!$J$6:$J$35,B27)&lt;&gt;1),"Uzupełnij cennik: materiał / grubość",IF(OR(COUNTIFS('Cennik i ustawienia'!$A$28:$A$127,Q27,'Cennik i ustawienia'!$F$28:$F$127,"OK")&lt;&gt;1,R27&lt;=0,COUNT(R27:S27)&lt;2),"Uzupełnij parametry cennika","OK")))))</f>
      </c>
      <c r="Q27" s="40" t="str">
        <f>IF(COUNTA(A27:O27)=0,"",B27&amp;"|"&amp;C27)</f>
      </c>
      <c r="R27" s="40" t="str">
        <f>IF(Q27="","",IF(COUNTIFS('Cennik i ustawienia'!$J$6:$J$35,B27)=1,SUMIFS('Cennik i ustawienia'!$K$6:$K$35,'Cennik i ustawienia'!$J$6:$J$35,B27),""))</f>
      </c>
      <c r="S27" s="40" t="str">
        <f>IF(Q27="","",IF(COUNTIFS('Cennik i ustawienia'!$J$6:$J$35,B27)=1,SUMIFS('Cennik i ustawienia'!$L$6:$L$35,'Cennik i ustawienia'!$J$6:$J$35,B27),""))</f>
      </c>
      <c r="T27" s="40" t="str">
        <f>IF(Q27="","",IF(COUNTIFS('Cennik i ustawienia'!$A$28:$A$127,Q27)=1,SUMIFS('Cennik i ustawienia'!$D$28:$D$127,'Cennik i ustawienia'!$A$28:$A$127,Q27),""))</f>
      </c>
      <c r="U27" s="40" t="str">
        <f>IF(Q27="","",IF(COUNTIFS('Cennik i ustawienia'!$A$28:$A$127,Q27)=1,SUMIFS('Cennik i ustawienia'!$E$28:$E$127,'Cennik i ustawienia'!$A$28:$A$127,Q27),""))</f>
      </c>
      <c r="V27" s="43" t="str">
        <f>IF(P27&lt;&gt;"OK","",IF(ISNUMBER(G27),G27,E27*F27*C27*R27/1000000000*(1+'Cennik i ustawienia'!$B$9)))</f>
      </c>
      <c r="W27" s="44" t="str">
        <f>IF(P27&lt;&gt;"OK","",IF(M27="Tak",0,V27*S27))</f>
      </c>
      <c r="X27" s="43" t="str">
        <f>IF(P27&lt;&gt;"OK","",H27/1000)</f>
      </c>
      <c r="Y27" s="43" t="str">
        <f>IF(P27&lt;&gt;"OK","",X27*D27)</f>
      </c>
      <c r="Z27" s="44" t="str">
        <f>IF(P27&lt;&gt;"OK","",X27*T27+I27*U27)</f>
      </c>
      <c r="AA27" s="44" t="str">
        <f>IF(P27&lt;&gt;"OK","",J27/60*'Cennik i ustawienia'!$B$6)</f>
      </c>
      <c r="AB27" s="44" t="str">
        <f>IF(P27&lt;&gt;"OK","",$K$7*D27/$K$6)</f>
      </c>
      <c r="AC27" s="44" t="str">
        <f>IF(P27&lt;&gt;"OK","",(AA27+AB27)/D27)</f>
      </c>
      <c r="AD27" s="44" t="str">
        <f>IF(P27&lt;&gt;"OK","",SUM(W27,Z27,K27,AC27)+L27/D27)</f>
      </c>
      <c r="AE27" s="44" t="str">
        <f>IF(P27&lt;&gt;"OK","",AD27*D27)</f>
      </c>
      <c r="AF27" s="44" t="str">
        <f>IF(P27&lt;&gt;"OK","",IF('Cennik i ustawienia'!$B$11="Narzut na koszt",AD27*(1+'Cennik i ustawienia'!$B$12),AD27/(1-'Cennik i ustawienia'!$B$13)))</f>
      </c>
      <c r="AG27" s="44" t="str">
        <f>IF(P27&lt;&gt;"OK","",ROUND(AF27*D27,2))</f>
      </c>
      <c r="AH27" s="44" t="str">
        <f>IF(P27&lt;&gt;"OK","",ROUND(AG27*(1-$B$13),2))</f>
      </c>
      <c r="AI27" s="44" t="str">
        <f>IF(P27&lt;&gt;"OK","",AH27/D27)</f>
      </c>
      <c r="AJ27"/>
      <c r="AK27"/>
      <c r="AL27"/>
      <c r="AM27"/>
      <c r="AN27"/>
      <c r="AO27"/>
      <c r="AP27"/>
      <c r="AQ27"/>
      <c r="AR27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ht="36" customHeight="1">
      <c r="A28" s="38"/>
      <c r="B28" s="38"/>
      <c r="C28" s="38"/>
      <c r="D28" s="38"/>
      <c r="E28" s="38"/>
      <c r="F28" s="38"/>
      <c r="G28" s="39"/>
      <c r="H28" s="38"/>
      <c r="I28" s="38"/>
      <c r="J28" s="39"/>
      <c r="K28" s="39"/>
      <c r="L28" s="39"/>
      <c r="M28" s="38"/>
      <c r="N28" s="39"/>
      <c r="O28" s="39"/>
      <c r="P28" s="41" t="str">
        <f>IF(COUNTA(A28:O28)=0,"",IF(OR(A28="",B28="",C28&lt;=0,D28&lt;=0,D28&lt;&gt;INT(D28),AND(NOT(ISNUMBER(G28)),OR(E28&lt;=0,F28&lt;=0)),COUNT(H28:I28)&lt;2,M28=""),"Uzupełnij dane wymagane",IF(OR(MIN(C28:L28)&lt;0,I28&lt;&gt;INT(I28),AND(M28&lt;&gt;"Tak",M28&lt;&gt;"Nie")),"Popraw dane wejściowe",IF(OR(COUNTIFS('Cennik i ustawienia'!$A$28:$A$127,Q28)&lt;&gt;1,COUNTIFS('Cennik i ustawienia'!$J$6:$J$35,B28)&lt;&gt;1),"Uzupełnij cennik: materiał / grubość",IF(OR(COUNTIFS('Cennik i ustawienia'!$A$28:$A$127,Q28,'Cennik i ustawienia'!$F$28:$F$127,"OK")&lt;&gt;1,R28&lt;=0,COUNT(R28:S28)&lt;2),"Uzupełnij parametry cennika","OK")))))</f>
      </c>
      <c r="Q28" s="40" t="str">
        <f>IF(COUNTA(A28:O28)=0,"",B28&amp;"|"&amp;C28)</f>
      </c>
      <c r="R28" s="40" t="str">
        <f>IF(Q28="","",IF(COUNTIFS('Cennik i ustawienia'!$J$6:$J$35,B28)=1,SUMIFS('Cennik i ustawienia'!$K$6:$K$35,'Cennik i ustawienia'!$J$6:$J$35,B28),""))</f>
      </c>
      <c r="S28" s="40" t="str">
        <f>IF(Q28="","",IF(COUNTIFS('Cennik i ustawienia'!$J$6:$J$35,B28)=1,SUMIFS('Cennik i ustawienia'!$L$6:$L$35,'Cennik i ustawienia'!$J$6:$J$35,B28),""))</f>
      </c>
      <c r="T28" s="40" t="str">
        <f>IF(Q28="","",IF(COUNTIFS('Cennik i ustawienia'!$A$28:$A$127,Q28)=1,SUMIFS('Cennik i ustawienia'!$D$28:$D$127,'Cennik i ustawienia'!$A$28:$A$127,Q28),""))</f>
      </c>
      <c r="U28" s="40" t="str">
        <f>IF(Q28="","",IF(COUNTIFS('Cennik i ustawienia'!$A$28:$A$127,Q28)=1,SUMIFS('Cennik i ustawienia'!$E$28:$E$127,'Cennik i ustawienia'!$A$28:$A$127,Q28),""))</f>
      </c>
      <c r="V28" s="43" t="str">
        <f>IF(P28&lt;&gt;"OK","",IF(ISNUMBER(G28),G28,E28*F28*C28*R28/1000000000*(1+'Cennik i ustawienia'!$B$9)))</f>
      </c>
      <c r="W28" s="44" t="str">
        <f>IF(P28&lt;&gt;"OK","",IF(M28="Tak",0,V28*S28))</f>
      </c>
      <c r="X28" s="43" t="str">
        <f>IF(P28&lt;&gt;"OK","",H28/1000)</f>
      </c>
      <c r="Y28" s="43" t="str">
        <f>IF(P28&lt;&gt;"OK","",X28*D28)</f>
      </c>
      <c r="Z28" s="44" t="str">
        <f>IF(P28&lt;&gt;"OK","",X28*T28+I28*U28)</f>
      </c>
      <c r="AA28" s="44" t="str">
        <f>IF(P28&lt;&gt;"OK","",J28/60*'Cennik i ustawienia'!$B$6)</f>
      </c>
      <c r="AB28" s="44" t="str">
        <f>IF(P28&lt;&gt;"OK","",$K$7*D28/$K$6)</f>
      </c>
      <c r="AC28" s="44" t="str">
        <f>IF(P28&lt;&gt;"OK","",(AA28+AB28)/D28)</f>
      </c>
      <c r="AD28" s="44" t="str">
        <f>IF(P28&lt;&gt;"OK","",SUM(W28,Z28,K28,AC28)+L28/D28)</f>
      </c>
      <c r="AE28" s="44" t="str">
        <f>IF(P28&lt;&gt;"OK","",AD28*D28)</f>
      </c>
      <c r="AF28" s="44" t="str">
        <f>IF(P28&lt;&gt;"OK","",IF('Cennik i ustawienia'!$B$11="Narzut na koszt",AD28*(1+'Cennik i ustawienia'!$B$12),AD28/(1-'Cennik i ustawienia'!$B$13)))</f>
      </c>
      <c r="AG28" s="44" t="str">
        <f>IF(P28&lt;&gt;"OK","",ROUND(AF28*D28,2))</f>
      </c>
      <c r="AH28" s="44" t="str">
        <f>IF(P28&lt;&gt;"OK","",ROUND(AG28*(1-$B$13),2))</f>
      </c>
      <c r="AI28" s="44" t="str">
        <f>IF(P28&lt;&gt;"OK","",AH28/D28)</f>
      </c>
      <c r="AJ28"/>
      <c r="AK28"/>
      <c r="AL28"/>
      <c r="AM28"/>
      <c r="AN28"/>
      <c r="AO28"/>
      <c r="AP28"/>
      <c r="AQ28"/>
      <c r="AR28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ht="36" customHeight="1">
      <c r="A29" s="38"/>
      <c r="B29" s="38"/>
      <c r="C29" s="38"/>
      <c r="D29" s="38"/>
      <c r="E29" s="38"/>
      <c r="F29" s="38"/>
      <c r="G29" s="39"/>
      <c r="H29" s="38"/>
      <c r="I29" s="38"/>
      <c r="J29" s="39"/>
      <c r="K29" s="39"/>
      <c r="L29" s="39"/>
      <c r="M29" s="38"/>
      <c r="N29" s="39"/>
      <c r="O29" s="39"/>
      <c r="P29" s="41" t="str">
        <f>IF(COUNTA(A29:O29)=0,"",IF(OR(A29="",B29="",C29&lt;=0,D29&lt;=0,D29&lt;&gt;INT(D29),AND(NOT(ISNUMBER(G29)),OR(E29&lt;=0,F29&lt;=0)),COUNT(H29:I29)&lt;2,M29=""),"Uzupełnij dane wymagane",IF(OR(MIN(C29:L29)&lt;0,I29&lt;&gt;INT(I29),AND(M29&lt;&gt;"Tak",M29&lt;&gt;"Nie")),"Popraw dane wejściowe",IF(OR(COUNTIFS('Cennik i ustawienia'!$A$28:$A$127,Q29)&lt;&gt;1,COUNTIFS('Cennik i ustawienia'!$J$6:$J$35,B29)&lt;&gt;1),"Uzupełnij cennik: materiał / grubość",IF(OR(COUNTIFS('Cennik i ustawienia'!$A$28:$A$127,Q29,'Cennik i ustawienia'!$F$28:$F$127,"OK")&lt;&gt;1,R29&lt;=0,COUNT(R29:S29)&lt;2),"Uzupełnij parametry cennika","OK")))))</f>
      </c>
      <c r="Q29" s="40" t="str">
        <f>IF(COUNTA(A29:O29)=0,"",B29&amp;"|"&amp;C29)</f>
      </c>
      <c r="R29" s="40" t="str">
        <f>IF(Q29="","",IF(COUNTIFS('Cennik i ustawienia'!$J$6:$J$35,B29)=1,SUMIFS('Cennik i ustawienia'!$K$6:$K$35,'Cennik i ustawienia'!$J$6:$J$35,B29),""))</f>
      </c>
      <c r="S29" s="40" t="str">
        <f>IF(Q29="","",IF(COUNTIFS('Cennik i ustawienia'!$J$6:$J$35,B29)=1,SUMIFS('Cennik i ustawienia'!$L$6:$L$35,'Cennik i ustawienia'!$J$6:$J$35,B29),""))</f>
      </c>
      <c r="T29" s="40" t="str">
        <f>IF(Q29="","",IF(COUNTIFS('Cennik i ustawienia'!$A$28:$A$127,Q29)=1,SUMIFS('Cennik i ustawienia'!$D$28:$D$127,'Cennik i ustawienia'!$A$28:$A$127,Q29),""))</f>
      </c>
      <c r="U29" s="40" t="str">
        <f>IF(Q29="","",IF(COUNTIFS('Cennik i ustawienia'!$A$28:$A$127,Q29)=1,SUMIFS('Cennik i ustawienia'!$E$28:$E$127,'Cennik i ustawienia'!$A$28:$A$127,Q29),""))</f>
      </c>
      <c r="V29" s="43" t="str">
        <f>IF(P29&lt;&gt;"OK","",IF(ISNUMBER(G29),G29,E29*F29*C29*R29/1000000000*(1+'Cennik i ustawienia'!$B$9)))</f>
      </c>
      <c r="W29" s="44" t="str">
        <f>IF(P29&lt;&gt;"OK","",IF(M29="Tak",0,V29*S29))</f>
      </c>
      <c r="X29" s="43" t="str">
        <f>IF(P29&lt;&gt;"OK","",H29/1000)</f>
      </c>
      <c r="Y29" s="43" t="str">
        <f>IF(P29&lt;&gt;"OK","",X29*D29)</f>
      </c>
      <c r="Z29" s="44" t="str">
        <f>IF(P29&lt;&gt;"OK","",X29*T29+I29*U29)</f>
      </c>
      <c r="AA29" s="44" t="str">
        <f>IF(P29&lt;&gt;"OK","",J29/60*'Cennik i ustawienia'!$B$6)</f>
      </c>
      <c r="AB29" s="44" t="str">
        <f>IF(P29&lt;&gt;"OK","",$K$7*D29/$K$6)</f>
      </c>
      <c r="AC29" s="44" t="str">
        <f>IF(P29&lt;&gt;"OK","",(AA29+AB29)/D29)</f>
      </c>
      <c r="AD29" s="44" t="str">
        <f>IF(P29&lt;&gt;"OK","",SUM(W29,Z29,K29,AC29)+L29/D29)</f>
      </c>
      <c r="AE29" s="44" t="str">
        <f>IF(P29&lt;&gt;"OK","",AD29*D29)</f>
      </c>
      <c r="AF29" s="44" t="str">
        <f>IF(P29&lt;&gt;"OK","",IF('Cennik i ustawienia'!$B$11="Narzut na koszt",AD29*(1+'Cennik i ustawienia'!$B$12),AD29/(1-'Cennik i ustawienia'!$B$13)))</f>
      </c>
      <c r="AG29" s="44" t="str">
        <f>IF(P29&lt;&gt;"OK","",ROUND(AF29*D29,2))</f>
      </c>
      <c r="AH29" s="44" t="str">
        <f>IF(P29&lt;&gt;"OK","",ROUND(AG29*(1-$B$13),2))</f>
      </c>
      <c r="AI29" s="44" t="str">
        <f>IF(P29&lt;&gt;"OK","",AH29/D29)</f>
      </c>
      <c r="AJ29"/>
      <c r="AK29"/>
      <c r="AL29"/>
      <c r="AM29"/>
      <c r="AN29"/>
      <c r="AO29"/>
      <c r="AP29"/>
      <c r="AQ29"/>
      <c r="AR29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ht="36" customHeight="1">
      <c r="A30" s="38"/>
      <c r="B30" s="38"/>
      <c r="C30" s="38"/>
      <c r="D30" s="38"/>
      <c r="E30" s="38"/>
      <c r="F30" s="38"/>
      <c r="G30" s="39"/>
      <c r="H30" s="38"/>
      <c r="I30" s="38"/>
      <c r="J30" s="39"/>
      <c r="K30" s="39"/>
      <c r="L30" s="39"/>
      <c r="M30" s="38"/>
      <c r="N30" s="39"/>
      <c r="O30" s="39"/>
      <c r="P30" s="41" t="str">
        <f>IF(COUNTA(A30:O30)=0,"",IF(OR(A30="",B30="",C30&lt;=0,D30&lt;=0,D30&lt;&gt;INT(D30),AND(NOT(ISNUMBER(G30)),OR(E30&lt;=0,F30&lt;=0)),COUNT(H30:I30)&lt;2,M30=""),"Uzupełnij dane wymagane",IF(OR(MIN(C30:L30)&lt;0,I30&lt;&gt;INT(I30),AND(M30&lt;&gt;"Tak",M30&lt;&gt;"Nie")),"Popraw dane wejściowe",IF(OR(COUNTIFS('Cennik i ustawienia'!$A$28:$A$127,Q30)&lt;&gt;1,COUNTIFS('Cennik i ustawienia'!$J$6:$J$35,B30)&lt;&gt;1),"Uzupełnij cennik: materiał / grubość",IF(OR(COUNTIFS('Cennik i ustawienia'!$A$28:$A$127,Q30,'Cennik i ustawienia'!$F$28:$F$127,"OK")&lt;&gt;1,R30&lt;=0,COUNT(R30:S30)&lt;2),"Uzupełnij parametry cennika","OK")))))</f>
      </c>
      <c r="Q30" s="40" t="str">
        <f>IF(COUNTA(A30:O30)=0,"",B30&amp;"|"&amp;C30)</f>
      </c>
      <c r="R30" s="40" t="str">
        <f>IF(Q30="","",IF(COUNTIFS('Cennik i ustawienia'!$J$6:$J$35,B30)=1,SUMIFS('Cennik i ustawienia'!$K$6:$K$35,'Cennik i ustawienia'!$J$6:$J$35,B30),""))</f>
      </c>
      <c r="S30" s="40" t="str">
        <f>IF(Q30="","",IF(COUNTIFS('Cennik i ustawienia'!$J$6:$J$35,B30)=1,SUMIFS('Cennik i ustawienia'!$L$6:$L$35,'Cennik i ustawienia'!$J$6:$J$35,B30),""))</f>
      </c>
      <c r="T30" s="40" t="str">
        <f>IF(Q30="","",IF(COUNTIFS('Cennik i ustawienia'!$A$28:$A$127,Q30)=1,SUMIFS('Cennik i ustawienia'!$D$28:$D$127,'Cennik i ustawienia'!$A$28:$A$127,Q30),""))</f>
      </c>
      <c r="U30" s="40" t="str">
        <f>IF(Q30="","",IF(COUNTIFS('Cennik i ustawienia'!$A$28:$A$127,Q30)=1,SUMIFS('Cennik i ustawienia'!$E$28:$E$127,'Cennik i ustawienia'!$A$28:$A$127,Q30),""))</f>
      </c>
      <c r="V30" s="43" t="str">
        <f>IF(P30&lt;&gt;"OK","",IF(ISNUMBER(G30),G30,E30*F30*C30*R30/1000000000*(1+'Cennik i ustawienia'!$B$9)))</f>
      </c>
      <c r="W30" s="44" t="str">
        <f>IF(P30&lt;&gt;"OK","",IF(M30="Tak",0,V30*S30))</f>
      </c>
      <c r="X30" s="43" t="str">
        <f>IF(P30&lt;&gt;"OK","",H30/1000)</f>
      </c>
      <c r="Y30" s="43" t="str">
        <f>IF(P30&lt;&gt;"OK","",X30*D30)</f>
      </c>
      <c r="Z30" s="44" t="str">
        <f>IF(P30&lt;&gt;"OK","",X30*T30+I30*U30)</f>
      </c>
      <c r="AA30" s="44" t="str">
        <f>IF(P30&lt;&gt;"OK","",J30/60*'Cennik i ustawienia'!$B$6)</f>
      </c>
      <c r="AB30" s="44" t="str">
        <f>IF(P30&lt;&gt;"OK","",$K$7*D30/$K$6)</f>
      </c>
      <c r="AC30" s="44" t="str">
        <f>IF(P30&lt;&gt;"OK","",(AA30+AB30)/D30)</f>
      </c>
      <c r="AD30" s="44" t="str">
        <f>IF(P30&lt;&gt;"OK","",SUM(W30,Z30,K30,AC30)+L30/D30)</f>
      </c>
      <c r="AE30" s="44" t="str">
        <f>IF(P30&lt;&gt;"OK","",AD30*D30)</f>
      </c>
      <c r="AF30" s="44" t="str">
        <f>IF(P30&lt;&gt;"OK","",IF('Cennik i ustawienia'!$B$11="Narzut na koszt",AD30*(1+'Cennik i ustawienia'!$B$12),AD30/(1-'Cennik i ustawienia'!$B$13)))</f>
      </c>
      <c r="AG30" s="44" t="str">
        <f>IF(P30&lt;&gt;"OK","",ROUND(AF30*D30,2))</f>
      </c>
      <c r="AH30" s="44" t="str">
        <f>IF(P30&lt;&gt;"OK","",ROUND(AG30*(1-$B$13),2))</f>
      </c>
      <c r="AI30" s="44" t="str">
        <f>IF(P30&lt;&gt;"OK","",AH30/D30)</f>
      </c>
      <c r="AJ30"/>
      <c r="AK30"/>
      <c r="AL30"/>
      <c r="AM30"/>
      <c r="AN30"/>
      <c r="AO30"/>
      <c r="AP30"/>
      <c r="AQ30"/>
      <c r="AR30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ht="36" customHeight="1">
      <c r="A31" s="38"/>
      <c r="B31" s="38"/>
      <c r="C31" s="38"/>
      <c r="D31" s="38"/>
      <c r="E31" s="38"/>
      <c r="F31" s="38"/>
      <c r="G31" s="39"/>
      <c r="H31" s="38"/>
      <c r="I31" s="38"/>
      <c r="J31" s="39"/>
      <c r="K31" s="39"/>
      <c r="L31" s="39"/>
      <c r="M31" s="38"/>
      <c r="N31" s="39"/>
      <c r="O31" s="39"/>
      <c r="P31" s="41" t="str">
        <f>IF(COUNTA(A31:O31)=0,"",IF(OR(A31="",B31="",C31&lt;=0,D31&lt;=0,D31&lt;&gt;INT(D31),AND(NOT(ISNUMBER(G31)),OR(E31&lt;=0,F31&lt;=0)),COUNT(H31:I31)&lt;2,M31=""),"Uzupełnij dane wymagane",IF(OR(MIN(C31:L31)&lt;0,I31&lt;&gt;INT(I31),AND(M31&lt;&gt;"Tak",M31&lt;&gt;"Nie")),"Popraw dane wejściowe",IF(OR(COUNTIFS('Cennik i ustawienia'!$A$28:$A$127,Q31)&lt;&gt;1,COUNTIFS('Cennik i ustawienia'!$J$6:$J$35,B31)&lt;&gt;1),"Uzupełnij cennik: materiał / grubość",IF(OR(COUNTIFS('Cennik i ustawienia'!$A$28:$A$127,Q31,'Cennik i ustawienia'!$F$28:$F$127,"OK")&lt;&gt;1,R31&lt;=0,COUNT(R31:S31)&lt;2),"Uzupełnij parametry cennika","OK")))))</f>
      </c>
      <c r="Q31" s="40" t="str">
        <f>IF(COUNTA(A31:O31)=0,"",B31&amp;"|"&amp;C31)</f>
      </c>
      <c r="R31" s="40" t="str">
        <f>IF(Q31="","",IF(COUNTIFS('Cennik i ustawienia'!$J$6:$J$35,B31)=1,SUMIFS('Cennik i ustawienia'!$K$6:$K$35,'Cennik i ustawienia'!$J$6:$J$35,B31),""))</f>
      </c>
      <c r="S31" s="40" t="str">
        <f>IF(Q31="","",IF(COUNTIFS('Cennik i ustawienia'!$J$6:$J$35,B31)=1,SUMIFS('Cennik i ustawienia'!$L$6:$L$35,'Cennik i ustawienia'!$J$6:$J$35,B31),""))</f>
      </c>
      <c r="T31" s="40" t="str">
        <f>IF(Q31="","",IF(COUNTIFS('Cennik i ustawienia'!$A$28:$A$127,Q31)=1,SUMIFS('Cennik i ustawienia'!$D$28:$D$127,'Cennik i ustawienia'!$A$28:$A$127,Q31),""))</f>
      </c>
      <c r="U31" s="40" t="str">
        <f>IF(Q31="","",IF(COUNTIFS('Cennik i ustawienia'!$A$28:$A$127,Q31)=1,SUMIFS('Cennik i ustawienia'!$E$28:$E$127,'Cennik i ustawienia'!$A$28:$A$127,Q31),""))</f>
      </c>
      <c r="V31" s="43" t="str">
        <f>IF(P31&lt;&gt;"OK","",IF(ISNUMBER(G31),G31,E31*F31*C31*R31/1000000000*(1+'Cennik i ustawienia'!$B$9)))</f>
      </c>
      <c r="W31" s="44" t="str">
        <f>IF(P31&lt;&gt;"OK","",IF(M31="Tak",0,V31*S31))</f>
      </c>
      <c r="X31" s="43" t="str">
        <f>IF(P31&lt;&gt;"OK","",H31/1000)</f>
      </c>
      <c r="Y31" s="43" t="str">
        <f>IF(P31&lt;&gt;"OK","",X31*D31)</f>
      </c>
      <c r="Z31" s="44" t="str">
        <f>IF(P31&lt;&gt;"OK","",X31*T31+I31*U31)</f>
      </c>
      <c r="AA31" s="44" t="str">
        <f>IF(P31&lt;&gt;"OK","",J31/60*'Cennik i ustawienia'!$B$6)</f>
      </c>
      <c r="AB31" s="44" t="str">
        <f>IF(P31&lt;&gt;"OK","",$K$7*D31/$K$6)</f>
      </c>
      <c r="AC31" s="44" t="str">
        <f>IF(P31&lt;&gt;"OK","",(AA31+AB31)/D31)</f>
      </c>
      <c r="AD31" s="44" t="str">
        <f>IF(P31&lt;&gt;"OK","",SUM(W31,Z31,K31,AC31)+L31/D31)</f>
      </c>
      <c r="AE31" s="44" t="str">
        <f>IF(P31&lt;&gt;"OK","",AD31*D31)</f>
      </c>
      <c r="AF31" s="44" t="str">
        <f>IF(P31&lt;&gt;"OK","",IF('Cennik i ustawienia'!$B$11="Narzut na koszt",AD31*(1+'Cennik i ustawienia'!$B$12),AD31/(1-'Cennik i ustawienia'!$B$13)))</f>
      </c>
      <c r="AG31" s="44" t="str">
        <f>IF(P31&lt;&gt;"OK","",ROUND(AF31*D31,2))</f>
      </c>
      <c r="AH31" s="44" t="str">
        <f>IF(P31&lt;&gt;"OK","",ROUND(AG31*(1-$B$13),2))</f>
      </c>
      <c r="AI31" s="44" t="str">
        <f>IF(P31&lt;&gt;"OK","",AH31/D31)</f>
      </c>
      <c r="AJ31"/>
      <c r="AK31"/>
      <c r="AL31"/>
      <c r="AM31"/>
      <c r="AN31"/>
      <c r="AO31"/>
      <c r="AP31"/>
      <c r="AQ31"/>
      <c r="AR3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ht="36" customHeight="1">
      <c r="A32" s="38"/>
      <c r="B32" s="38"/>
      <c r="C32" s="38"/>
      <c r="D32" s="38"/>
      <c r="E32" s="38"/>
      <c r="F32" s="38"/>
      <c r="G32" s="39"/>
      <c r="H32" s="38"/>
      <c r="I32" s="38"/>
      <c r="J32" s="39"/>
      <c r="K32" s="39"/>
      <c r="L32" s="39"/>
      <c r="M32" s="38"/>
      <c r="N32" s="39"/>
      <c r="O32" s="39"/>
      <c r="P32" s="41" t="str">
        <f>IF(COUNTA(A32:O32)=0,"",IF(OR(A32="",B32="",C32&lt;=0,D32&lt;=0,D32&lt;&gt;INT(D32),AND(NOT(ISNUMBER(G32)),OR(E32&lt;=0,F32&lt;=0)),COUNT(H32:I32)&lt;2,M32=""),"Uzupełnij dane wymagane",IF(OR(MIN(C32:L32)&lt;0,I32&lt;&gt;INT(I32),AND(M32&lt;&gt;"Tak",M32&lt;&gt;"Nie")),"Popraw dane wejściowe",IF(OR(COUNTIFS('Cennik i ustawienia'!$A$28:$A$127,Q32)&lt;&gt;1,COUNTIFS('Cennik i ustawienia'!$J$6:$J$35,B32)&lt;&gt;1),"Uzupełnij cennik: materiał / grubość",IF(OR(COUNTIFS('Cennik i ustawienia'!$A$28:$A$127,Q32,'Cennik i ustawienia'!$F$28:$F$127,"OK")&lt;&gt;1,R32&lt;=0,COUNT(R32:S32)&lt;2),"Uzupełnij parametry cennika","OK")))))</f>
      </c>
      <c r="Q32" s="40" t="str">
        <f>IF(COUNTA(A32:O32)=0,"",B32&amp;"|"&amp;C32)</f>
      </c>
      <c r="R32" s="40" t="str">
        <f>IF(Q32="","",IF(COUNTIFS('Cennik i ustawienia'!$J$6:$J$35,B32)=1,SUMIFS('Cennik i ustawienia'!$K$6:$K$35,'Cennik i ustawienia'!$J$6:$J$35,B32),""))</f>
      </c>
      <c r="S32" s="40" t="str">
        <f>IF(Q32="","",IF(COUNTIFS('Cennik i ustawienia'!$J$6:$J$35,B32)=1,SUMIFS('Cennik i ustawienia'!$L$6:$L$35,'Cennik i ustawienia'!$J$6:$J$35,B32),""))</f>
      </c>
      <c r="T32" s="40" t="str">
        <f>IF(Q32="","",IF(COUNTIFS('Cennik i ustawienia'!$A$28:$A$127,Q32)=1,SUMIFS('Cennik i ustawienia'!$D$28:$D$127,'Cennik i ustawienia'!$A$28:$A$127,Q32),""))</f>
      </c>
      <c r="U32" s="40" t="str">
        <f>IF(Q32="","",IF(COUNTIFS('Cennik i ustawienia'!$A$28:$A$127,Q32)=1,SUMIFS('Cennik i ustawienia'!$E$28:$E$127,'Cennik i ustawienia'!$A$28:$A$127,Q32),""))</f>
      </c>
      <c r="V32" s="43" t="str">
        <f>IF(P32&lt;&gt;"OK","",IF(ISNUMBER(G32),G32,E32*F32*C32*R32/1000000000*(1+'Cennik i ustawienia'!$B$9)))</f>
      </c>
      <c r="W32" s="44" t="str">
        <f>IF(P32&lt;&gt;"OK","",IF(M32="Tak",0,V32*S32))</f>
      </c>
      <c r="X32" s="43" t="str">
        <f>IF(P32&lt;&gt;"OK","",H32/1000)</f>
      </c>
      <c r="Y32" s="43" t="str">
        <f>IF(P32&lt;&gt;"OK","",X32*D32)</f>
      </c>
      <c r="Z32" s="44" t="str">
        <f>IF(P32&lt;&gt;"OK","",X32*T32+I32*U32)</f>
      </c>
      <c r="AA32" s="44" t="str">
        <f>IF(P32&lt;&gt;"OK","",J32/60*'Cennik i ustawienia'!$B$6)</f>
      </c>
      <c r="AB32" s="44" t="str">
        <f>IF(P32&lt;&gt;"OK","",$K$7*D32/$K$6)</f>
      </c>
      <c r="AC32" s="44" t="str">
        <f>IF(P32&lt;&gt;"OK","",(AA32+AB32)/D32)</f>
      </c>
      <c r="AD32" s="44" t="str">
        <f>IF(P32&lt;&gt;"OK","",SUM(W32,Z32,K32,AC32)+L32/D32)</f>
      </c>
      <c r="AE32" s="44" t="str">
        <f>IF(P32&lt;&gt;"OK","",AD32*D32)</f>
      </c>
      <c r="AF32" s="44" t="str">
        <f>IF(P32&lt;&gt;"OK","",IF('Cennik i ustawienia'!$B$11="Narzut na koszt",AD32*(1+'Cennik i ustawienia'!$B$12),AD32/(1-'Cennik i ustawienia'!$B$13)))</f>
      </c>
      <c r="AG32" s="44" t="str">
        <f>IF(P32&lt;&gt;"OK","",ROUND(AF32*D32,2))</f>
      </c>
      <c r="AH32" s="44" t="str">
        <f>IF(P32&lt;&gt;"OK","",ROUND(AG32*(1-$B$13),2))</f>
      </c>
      <c r="AI32" s="44" t="str">
        <f>IF(P32&lt;&gt;"OK","",AH32/D32)</f>
      </c>
      <c r="AJ32"/>
      <c r="AK32"/>
      <c r="AL32"/>
      <c r="AM32"/>
      <c r="AN32"/>
      <c r="AO32"/>
      <c r="AP32"/>
      <c r="AQ32"/>
      <c r="AR32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ht="36" customHeight="1">
      <c r="A33" s="38"/>
      <c r="B33" s="38"/>
      <c r="C33" s="38"/>
      <c r="D33" s="38"/>
      <c r="E33" s="38"/>
      <c r="F33" s="38"/>
      <c r="G33" s="39"/>
      <c r="H33" s="38"/>
      <c r="I33" s="38"/>
      <c r="J33" s="39"/>
      <c r="K33" s="39"/>
      <c r="L33" s="39"/>
      <c r="M33" s="38"/>
      <c r="N33" s="39"/>
      <c r="O33" s="39"/>
      <c r="P33" s="41" t="str">
        <f>IF(COUNTA(A33:O33)=0,"",IF(OR(A33="",B33="",C33&lt;=0,D33&lt;=0,D33&lt;&gt;INT(D33),AND(NOT(ISNUMBER(G33)),OR(E33&lt;=0,F33&lt;=0)),COUNT(H33:I33)&lt;2,M33=""),"Uzupełnij dane wymagane",IF(OR(MIN(C33:L33)&lt;0,I33&lt;&gt;INT(I33),AND(M33&lt;&gt;"Tak",M33&lt;&gt;"Nie")),"Popraw dane wejściowe",IF(OR(COUNTIFS('Cennik i ustawienia'!$A$28:$A$127,Q33)&lt;&gt;1,COUNTIFS('Cennik i ustawienia'!$J$6:$J$35,B33)&lt;&gt;1),"Uzupełnij cennik: materiał / grubość",IF(OR(COUNTIFS('Cennik i ustawienia'!$A$28:$A$127,Q33,'Cennik i ustawienia'!$F$28:$F$127,"OK")&lt;&gt;1,R33&lt;=0,COUNT(R33:S33)&lt;2),"Uzupełnij parametry cennika","OK")))))</f>
      </c>
      <c r="Q33" s="40" t="str">
        <f>IF(COUNTA(A33:O33)=0,"",B33&amp;"|"&amp;C33)</f>
      </c>
      <c r="R33" s="40" t="str">
        <f>IF(Q33="","",IF(COUNTIFS('Cennik i ustawienia'!$J$6:$J$35,B33)=1,SUMIFS('Cennik i ustawienia'!$K$6:$K$35,'Cennik i ustawienia'!$J$6:$J$35,B33),""))</f>
      </c>
      <c r="S33" s="40" t="str">
        <f>IF(Q33="","",IF(COUNTIFS('Cennik i ustawienia'!$J$6:$J$35,B33)=1,SUMIFS('Cennik i ustawienia'!$L$6:$L$35,'Cennik i ustawienia'!$J$6:$J$35,B33),""))</f>
      </c>
      <c r="T33" s="40" t="str">
        <f>IF(Q33="","",IF(COUNTIFS('Cennik i ustawienia'!$A$28:$A$127,Q33)=1,SUMIFS('Cennik i ustawienia'!$D$28:$D$127,'Cennik i ustawienia'!$A$28:$A$127,Q33),""))</f>
      </c>
      <c r="U33" s="40" t="str">
        <f>IF(Q33="","",IF(COUNTIFS('Cennik i ustawienia'!$A$28:$A$127,Q33)=1,SUMIFS('Cennik i ustawienia'!$E$28:$E$127,'Cennik i ustawienia'!$A$28:$A$127,Q33),""))</f>
      </c>
      <c r="V33" s="43" t="str">
        <f>IF(P33&lt;&gt;"OK","",IF(ISNUMBER(G33),G33,E33*F33*C33*R33/1000000000*(1+'Cennik i ustawienia'!$B$9)))</f>
      </c>
      <c r="W33" s="44" t="str">
        <f>IF(P33&lt;&gt;"OK","",IF(M33="Tak",0,V33*S33))</f>
      </c>
      <c r="X33" s="43" t="str">
        <f>IF(P33&lt;&gt;"OK","",H33/1000)</f>
      </c>
      <c r="Y33" s="43" t="str">
        <f>IF(P33&lt;&gt;"OK","",X33*D33)</f>
      </c>
      <c r="Z33" s="44" t="str">
        <f>IF(P33&lt;&gt;"OK","",X33*T33+I33*U33)</f>
      </c>
      <c r="AA33" s="44" t="str">
        <f>IF(P33&lt;&gt;"OK","",J33/60*'Cennik i ustawienia'!$B$6)</f>
      </c>
      <c r="AB33" s="44" t="str">
        <f>IF(P33&lt;&gt;"OK","",$K$7*D33/$K$6)</f>
      </c>
      <c r="AC33" s="44" t="str">
        <f>IF(P33&lt;&gt;"OK","",(AA33+AB33)/D33)</f>
      </c>
      <c r="AD33" s="44" t="str">
        <f>IF(P33&lt;&gt;"OK","",SUM(W33,Z33,K33,AC33)+L33/D33)</f>
      </c>
      <c r="AE33" s="44" t="str">
        <f>IF(P33&lt;&gt;"OK","",AD33*D33)</f>
      </c>
      <c r="AF33" s="44" t="str">
        <f>IF(P33&lt;&gt;"OK","",IF('Cennik i ustawienia'!$B$11="Narzut na koszt",AD33*(1+'Cennik i ustawienia'!$B$12),AD33/(1-'Cennik i ustawienia'!$B$13)))</f>
      </c>
      <c r="AG33" s="44" t="str">
        <f>IF(P33&lt;&gt;"OK","",ROUND(AF33*D33,2))</f>
      </c>
      <c r="AH33" s="44" t="str">
        <f>IF(P33&lt;&gt;"OK","",ROUND(AG33*(1-$B$13),2))</f>
      </c>
      <c r="AI33" s="44" t="str">
        <f>IF(P33&lt;&gt;"OK","",AH33/D33)</f>
      </c>
      <c r="AJ33"/>
      <c r="AK33"/>
      <c r="AL33"/>
      <c r="AM33"/>
      <c r="AN33"/>
      <c r="AO33"/>
      <c r="AP33"/>
      <c r="AQ33"/>
      <c r="AR33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ht="36" customHeight="1">
      <c r="A34" s="38"/>
      <c r="B34" s="38"/>
      <c r="C34" s="38"/>
      <c r="D34" s="38"/>
      <c r="E34" s="38"/>
      <c r="F34" s="38"/>
      <c r="G34" s="39"/>
      <c r="H34" s="38"/>
      <c r="I34" s="38"/>
      <c r="J34" s="39"/>
      <c r="K34" s="39"/>
      <c r="L34" s="39"/>
      <c r="M34" s="38"/>
      <c r="N34" s="39"/>
      <c r="O34" s="39"/>
      <c r="P34" s="41" t="str">
        <f>IF(COUNTA(A34:O34)=0,"",IF(OR(A34="",B34="",C34&lt;=0,D34&lt;=0,D34&lt;&gt;INT(D34),AND(NOT(ISNUMBER(G34)),OR(E34&lt;=0,F34&lt;=0)),COUNT(H34:I34)&lt;2,M34=""),"Uzupełnij dane wymagane",IF(OR(MIN(C34:L34)&lt;0,I34&lt;&gt;INT(I34),AND(M34&lt;&gt;"Tak",M34&lt;&gt;"Nie")),"Popraw dane wejściowe",IF(OR(COUNTIFS('Cennik i ustawienia'!$A$28:$A$127,Q34)&lt;&gt;1,COUNTIFS('Cennik i ustawienia'!$J$6:$J$35,B34)&lt;&gt;1),"Uzupełnij cennik: materiał / grubość",IF(OR(COUNTIFS('Cennik i ustawienia'!$A$28:$A$127,Q34,'Cennik i ustawienia'!$F$28:$F$127,"OK")&lt;&gt;1,R34&lt;=0,COUNT(R34:S34)&lt;2),"Uzupełnij parametry cennika","OK")))))</f>
      </c>
      <c r="Q34" s="40" t="str">
        <f>IF(COUNTA(A34:O34)=0,"",B34&amp;"|"&amp;C34)</f>
      </c>
      <c r="R34" s="40" t="str">
        <f>IF(Q34="","",IF(COUNTIFS('Cennik i ustawienia'!$J$6:$J$35,B34)=1,SUMIFS('Cennik i ustawienia'!$K$6:$K$35,'Cennik i ustawienia'!$J$6:$J$35,B34),""))</f>
      </c>
      <c r="S34" s="40" t="str">
        <f>IF(Q34="","",IF(COUNTIFS('Cennik i ustawienia'!$J$6:$J$35,B34)=1,SUMIFS('Cennik i ustawienia'!$L$6:$L$35,'Cennik i ustawienia'!$J$6:$J$35,B34),""))</f>
      </c>
      <c r="T34" s="40" t="str">
        <f>IF(Q34="","",IF(COUNTIFS('Cennik i ustawienia'!$A$28:$A$127,Q34)=1,SUMIFS('Cennik i ustawienia'!$D$28:$D$127,'Cennik i ustawienia'!$A$28:$A$127,Q34),""))</f>
      </c>
      <c r="U34" s="40" t="str">
        <f>IF(Q34="","",IF(COUNTIFS('Cennik i ustawienia'!$A$28:$A$127,Q34)=1,SUMIFS('Cennik i ustawienia'!$E$28:$E$127,'Cennik i ustawienia'!$A$28:$A$127,Q34),""))</f>
      </c>
      <c r="V34" s="43" t="str">
        <f>IF(P34&lt;&gt;"OK","",IF(ISNUMBER(G34),G34,E34*F34*C34*R34/1000000000*(1+'Cennik i ustawienia'!$B$9)))</f>
      </c>
      <c r="W34" s="44" t="str">
        <f>IF(P34&lt;&gt;"OK","",IF(M34="Tak",0,V34*S34))</f>
      </c>
      <c r="X34" s="43" t="str">
        <f>IF(P34&lt;&gt;"OK","",H34/1000)</f>
      </c>
      <c r="Y34" s="43" t="str">
        <f>IF(P34&lt;&gt;"OK","",X34*D34)</f>
      </c>
      <c r="Z34" s="44" t="str">
        <f>IF(P34&lt;&gt;"OK","",X34*T34+I34*U34)</f>
      </c>
      <c r="AA34" s="44" t="str">
        <f>IF(P34&lt;&gt;"OK","",J34/60*'Cennik i ustawienia'!$B$6)</f>
      </c>
      <c r="AB34" s="44" t="str">
        <f>IF(P34&lt;&gt;"OK","",$K$7*D34/$K$6)</f>
      </c>
      <c r="AC34" s="44" t="str">
        <f>IF(P34&lt;&gt;"OK","",(AA34+AB34)/D34)</f>
      </c>
      <c r="AD34" s="44" t="str">
        <f>IF(P34&lt;&gt;"OK","",SUM(W34,Z34,K34,AC34)+L34/D34)</f>
      </c>
      <c r="AE34" s="44" t="str">
        <f>IF(P34&lt;&gt;"OK","",AD34*D34)</f>
      </c>
      <c r="AF34" s="44" t="str">
        <f>IF(P34&lt;&gt;"OK","",IF('Cennik i ustawienia'!$B$11="Narzut na koszt",AD34*(1+'Cennik i ustawienia'!$B$12),AD34/(1-'Cennik i ustawienia'!$B$13)))</f>
      </c>
      <c r="AG34" s="44" t="str">
        <f>IF(P34&lt;&gt;"OK","",ROUND(AF34*D34,2))</f>
      </c>
      <c r="AH34" s="44" t="str">
        <f>IF(P34&lt;&gt;"OK","",ROUND(AG34*(1-$B$13),2))</f>
      </c>
      <c r="AI34" s="44" t="str">
        <f>IF(P34&lt;&gt;"OK","",AH34/D34)</f>
      </c>
      <c r="AJ34"/>
      <c r="AK34"/>
      <c r="AL34"/>
      <c r="AM34"/>
      <c r="AN34"/>
      <c r="AO34"/>
      <c r="AP34"/>
      <c r="AQ34"/>
      <c r="AR34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ht="36" customHeight="1">
      <c r="A35" s="38"/>
      <c r="B35" s="38"/>
      <c r="C35" s="38"/>
      <c r="D35" s="38"/>
      <c r="E35" s="38"/>
      <c r="F35" s="38"/>
      <c r="G35" s="39"/>
      <c r="H35" s="38"/>
      <c r="I35" s="38"/>
      <c r="J35" s="39"/>
      <c r="K35" s="39"/>
      <c r="L35" s="39"/>
      <c r="M35" s="38"/>
      <c r="N35" s="39"/>
      <c r="O35" s="39"/>
      <c r="P35" s="41" t="str">
        <f>IF(COUNTA(A35:O35)=0,"",IF(OR(A35="",B35="",C35&lt;=0,D35&lt;=0,D35&lt;&gt;INT(D35),AND(NOT(ISNUMBER(G35)),OR(E35&lt;=0,F35&lt;=0)),COUNT(H35:I35)&lt;2,M35=""),"Uzupełnij dane wymagane",IF(OR(MIN(C35:L35)&lt;0,I35&lt;&gt;INT(I35),AND(M35&lt;&gt;"Tak",M35&lt;&gt;"Nie")),"Popraw dane wejściowe",IF(OR(COUNTIFS('Cennik i ustawienia'!$A$28:$A$127,Q35)&lt;&gt;1,COUNTIFS('Cennik i ustawienia'!$J$6:$J$35,B35)&lt;&gt;1),"Uzupełnij cennik: materiał / grubość",IF(OR(COUNTIFS('Cennik i ustawienia'!$A$28:$A$127,Q35,'Cennik i ustawienia'!$F$28:$F$127,"OK")&lt;&gt;1,R35&lt;=0,COUNT(R35:S35)&lt;2),"Uzupełnij parametry cennika","OK")))))</f>
      </c>
      <c r="Q35" s="40" t="str">
        <f>IF(COUNTA(A35:O35)=0,"",B35&amp;"|"&amp;C35)</f>
      </c>
      <c r="R35" s="40" t="str">
        <f>IF(Q35="","",IF(COUNTIFS('Cennik i ustawienia'!$J$6:$J$35,B35)=1,SUMIFS('Cennik i ustawienia'!$K$6:$K$35,'Cennik i ustawienia'!$J$6:$J$35,B35),""))</f>
      </c>
      <c r="S35" s="40" t="str">
        <f>IF(Q35="","",IF(COUNTIFS('Cennik i ustawienia'!$J$6:$J$35,B35)=1,SUMIFS('Cennik i ustawienia'!$L$6:$L$35,'Cennik i ustawienia'!$J$6:$J$35,B35),""))</f>
      </c>
      <c r="T35" s="40" t="str">
        <f>IF(Q35="","",IF(COUNTIFS('Cennik i ustawienia'!$A$28:$A$127,Q35)=1,SUMIFS('Cennik i ustawienia'!$D$28:$D$127,'Cennik i ustawienia'!$A$28:$A$127,Q35),""))</f>
      </c>
      <c r="U35" s="40" t="str">
        <f>IF(Q35="","",IF(COUNTIFS('Cennik i ustawienia'!$A$28:$A$127,Q35)=1,SUMIFS('Cennik i ustawienia'!$E$28:$E$127,'Cennik i ustawienia'!$A$28:$A$127,Q35),""))</f>
      </c>
      <c r="V35" s="43" t="str">
        <f>IF(P35&lt;&gt;"OK","",IF(ISNUMBER(G35),G35,E35*F35*C35*R35/1000000000*(1+'Cennik i ustawienia'!$B$9)))</f>
      </c>
      <c r="W35" s="44" t="str">
        <f>IF(P35&lt;&gt;"OK","",IF(M35="Tak",0,V35*S35))</f>
      </c>
      <c r="X35" s="43" t="str">
        <f>IF(P35&lt;&gt;"OK","",H35/1000)</f>
      </c>
      <c r="Y35" s="43" t="str">
        <f>IF(P35&lt;&gt;"OK","",X35*D35)</f>
      </c>
      <c r="Z35" s="44" t="str">
        <f>IF(P35&lt;&gt;"OK","",X35*T35+I35*U35)</f>
      </c>
      <c r="AA35" s="44" t="str">
        <f>IF(P35&lt;&gt;"OK","",J35/60*'Cennik i ustawienia'!$B$6)</f>
      </c>
      <c r="AB35" s="44" t="str">
        <f>IF(P35&lt;&gt;"OK","",$K$7*D35/$K$6)</f>
      </c>
      <c r="AC35" s="44" t="str">
        <f>IF(P35&lt;&gt;"OK","",(AA35+AB35)/D35)</f>
      </c>
      <c r="AD35" s="44" t="str">
        <f>IF(P35&lt;&gt;"OK","",SUM(W35,Z35,K35,AC35)+L35/D35)</f>
      </c>
      <c r="AE35" s="44" t="str">
        <f>IF(P35&lt;&gt;"OK","",AD35*D35)</f>
      </c>
      <c r="AF35" s="44" t="str">
        <f>IF(P35&lt;&gt;"OK","",IF('Cennik i ustawienia'!$B$11="Narzut na koszt",AD35*(1+'Cennik i ustawienia'!$B$12),AD35/(1-'Cennik i ustawienia'!$B$13)))</f>
      </c>
      <c r="AG35" s="44" t="str">
        <f>IF(P35&lt;&gt;"OK","",ROUND(AF35*D35,2))</f>
      </c>
      <c r="AH35" s="44" t="str">
        <f>IF(P35&lt;&gt;"OK","",ROUND(AG35*(1-$B$13),2))</f>
      </c>
      <c r="AI35" s="44" t="str">
        <f>IF(P35&lt;&gt;"OK","",AH35/D35)</f>
      </c>
      <c r="AJ35"/>
      <c r="AK35"/>
      <c r="AL35"/>
      <c r="AM35"/>
      <c r="AN35"/>
      <c r="AO35"/>
      <c r="AP35"/>
      <c r="AQ35"/>
      <c r="AR35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ht="36" customHeight="1">
      <c r="A36" s="38"/>
      <c r="B36" s="38"/>
      <c r="C36" s="38"/>
      <c r="D36" s="38"/>
      <c r="E36" s="38"/>
      <c r="F36" s="38"/>
      <c r="G36" s="39"/>
      <c r="H36" s="38"/>
      <c r="I36" s="38"/>
      <c r="J36" s="39"/>
      <c r="K36" s="39"/>
      <c r="L36" s="39"/>
      <c r="M36" s="38"/>
      <c r="N36" s="39"/>
      <c r="O36" s="39"/>
      <c r="P36" s="41" t="str">
        <f>IF(COUNTA(A36:O36)=0,"",IF(OR(A36="",B36="",C36&lt;=0,D36&lt;=0,D36&lt;&gt;INT(D36),AND(NOT(ISNUMBER(G36)),OR(E36&lt;=0,F36&lt;=0)),COUNT(H36:I36)&lt;2,M36=""),"Uzupełnij dane wymagane",IF(OR(MIN(C36:L36)&lt;0,I36&lt;&gt;INT(I36),AND(M36&lt;&gt;"Tak",M36&lt;&gt;"Nie")),"Popraw dane wejściowe",IF(OR(COUNTIFS('Cennik i ustawienia'!$A$28:$A$127,Q36)&lt;&gt;1,COUNTIFS('Cennik i ustawienia'!$J$6:$J$35,B36)&lt;&gt;1),"Uzupełnij cennik: materiał / grubość",IF(OR(COUNTIFS('Cennik i ustawienia'!$A$28:$A$127,Q36,'Cennik i ustawienia'!$F$28:$F$127,"OK")&lt;&gt;1,R36&lt;=0,COUNT(R36:S36)&lt;2),"Uzupełnij parametry cennika","OK")))))</f>
      </c>
      <c r="Q36" s="40" t="str">
        <f>IF(COUNTA(A36:O36)=0,"",B36&amp;"|"&amp;C36)</f>
      </c>
      <c r="R36" s="40" t="str">
        <f>IF(Q36="","",IF(COUNTIFS('Cennik i ustawienia'!$J$6:$J$35,B36)=1,SUMIFS('Cennik i ustawienia'!$K$6:$K$35,'Cennik i ustawienia'!$J$6:$J$35,B36),""))</f>
      </c>
      <c r="S36" s="40" t="str">
        <f>IF(Q36="","",IF(COUNTIFS('Cennik i ustawienia'!$J$6:$J$35,B36)=1,SUMIFS('Cennik i ustawienia'!$L$6:$L$35,'Cennik i ustawienia'!$J$6:$J$35,B36),""))</f>
      </c>
      <c r="T36" s="40" t="str">
        <f>IF(Q36="","",IF(COUNTIFS('Cennik i ustawienia'!$A$28:$A$127,Q36)=1,SUMIFS('Cennik i ustawienia'!$D$28:$D$127,'Cennik i ustawienia'!$A$28:$A$127,Q36),""))</f>
      </c>
      <c r="U36" s="40" t="str">
        <f>IF(Q36="","",IF(COUNTIFS('Cennik i ustawienia'!$A$28:$A$127,Q36)=1,SUMIFS('Cennik i ustawienia'!$E$28:$E$127,'Cennik i ustawienia'!$A$28:$A$127,Q36),""))</f>
      </c>
      <c r="V36" s="43" t="str">
        <f>IF(P36&lt;&gt;"OK","",IF(ISNUMBER(G36),G36,E36*F36*C36*R36/1000000000*(1+'Cennik i ustawienia'!$B$9)))</f>
      </c>
      <c r="W36" s="44" t="str">
        <f>IF(P36&lt;&gt;"OK","",IF(M36="Tak",0,V36*S36))</f>
      </c>
      <c r="X36" s="43" t="str">
        <f>IF(P36&lt;&gt;"OK","",H36/1000)</f>
      </c>
      <c r="Y36" s="43" t="str">
        <f>IF(P36&lt;&gt;"OK","",X36*D36)</f>
      </c>
      <c r="Z36" s="44" t="str">
        <f>IF(P36&lt;&gt;"OK","",X36*T36+I36*U36)</f>
      </c>
      <c r="AA36" s="44" t="str">
        <f>IF(P36&lt;&gt;"OK","",J36/60*'Cennik i ustawienia'!$B$6)</f>
      </c>
      <c r="AB36" s="44" t="str">
        <f>IF(P36&lt;&gt;"OK","",$K$7*D36/$K$6)</f>
      </c>
      <c r="AC36" s="44" t="str">
        <f>IF(P36&lt;&gt;"OK","",(AA36+AB36)/D36)</f>
      </c>
      <c r="AD36" s="44" t="str">
        <f>IF(P36&lt;&gt;"OK","",SUM(W36,Z36,K36,AC36)+L36/D36)</f>
      </c>
      <c r="AE36" s="44" t="str">
        <f>IF(P36&lt;&gt;"OK","",AD36*D36)</f>
      </c>
      <c r="AF36" s="44" t="str">
        <f>IF(P36&lt;&gt;"OK","",IF('Cennik i ustawienia'!$B$11="Narzut na koszt",AD36*(1+'Cennik i ustawienia'!$B$12),AD36/(1-'Cennik i ustawienia'!$B$13)))</f>
      </c>
      <c r="AG36" s="44" t="str">
        <f>IF(P36&lt;&gt;"OK","",ROUND(AF36*D36,2))</f>
      </c>
      <c r="AH36" s="44" t="str">
        <f>IF(P36&lt;&gt;"OK","",ROUND(AG36*(1-$B$13),2))</f>
      </c>
      <c r="AI36" s="44" t="str">
        <f>IF(P36&lt;&gt;"OK","",AH36/D36)</f>
      </c>
      <c r="AJ36"/>
      <c r="AK36"/>
      <c r="AL36"/>
      <c r="AM36"/>
      <c r="AN36"/>
      <c r="AO36"/>
      <c r="AP36"/>
      <c r="AQ36"/>
      <c r="AR36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ht="36" customHeight="1">
      <c r="A37" s="38"/>
      <c r="B37" s="38"/>
      <c r="C37" s="38"/>
      <c r="D37" s="38"/>
      <c r="E37" s="38"/>
      <c r="F37" s="38"/>
      <c r="G37" s="39"/>
      <c r="H37" s="38"/>
      <c r="I37" s="38"/>
      <c r="J37" s="39"/>
      <c r="K37" s="39"/>
      <c r="L37" s="39"/>
      <c r="M37" s="38"/>
      <c r="N37" s="39"/>
      <c r="O37" s="39"/>
      <c r="P37" s="41" t="str">
        <f>IF(COUNTA(A37:O37)=0,"",IF(OR(A37="",B37="",C37&lt;=0,D37&lt;=0,D37&lt;&gt;INT(D37),AND(NOT(ISNUMBER(G37)),OR(E37&lt;=0,F37&lt;=0)),COUNT(H37:I37)&lt;2,M37=""),"Uzupełnij dane wymagane",IF(OR(MIN(C37:L37)&lt;0,I37&lt;&gt;INT(I37),AND(M37&lt;&gt;"Tak",M37&lt;&gt;"Nie")),"Popraw dane wejściowe",IF(OR(COUNTIFS('Cennik i ustawienia'!$A$28:$A$127,Q37)&lt;&gt;1,COUNTIFS('Cennik i ustawienia'!$J$6:$J$35,B37)&lt;&gt;1),"Uzupełnij cennik: materiał / grubość",IF(OR(COUNTIFS('Cennik i ustawienia'!$A$28:$A$127,Q37,'Cennik i ustawienia'!$F$28:$F$127,"OK")&lt;&gt;1,R37&lt;=0,COUNT(R37:S37)&lt;2),"Uzupełnij parametry cennika","OK")))))</f>
      </c>
      <c r="Q37" s="40" t="str">
        <f>IF(COUNTA(A37:O37)=0,"",B37&amp;"|"&amp;C37)</f>
      </c>
      <c r="R37" s="40" t="str">
        <f>IF(Q37="","",IF(COUNTIFS('Cennik i ustawienia'!$J$6:$J$35,B37)=1,SUMIFS('Cennik i ustawienia'!$K$6:$K$35,'Cennik i ustawienia'!$J$6:$J$35,B37),""))</f>
      </c>
      <c r="S37" s="40" t="str">
        <f>IF(Q37="","",IF(COUNTIFS('Cennik i ustawienia'!$J$6:$J$35,B37)=1,SUMIFS('Cennik i ustawienia'!$L$6:$L$35,'Cennik i ustawienia'!$J$6:$J$35,B37),""))</f>
      </c>
      <c r="T37" s="40" t="str">
        <f>IF(Q37="","",IF(COUNTIFS('Cennik i ustawienia'!$A$28:$A$127,Q37)=1,SUMIFS('Cennik i ustawienia'!$D$28:$D$127,'Cennik i ustawienia'!$A$28:$A$127,Q37),""))</f>
      </c>
      <c r="U37" s="40" t="str">
        <f>IF(Q37="","",IF(COUNTIFS('Cennik i ustawienia'!$A$28:$A$127,Q37)=1,SUMIFS('Cennik i ustawienia'!$E$28:$E$127,'Cennik i ustawienia'!$A$28:$A$127,Q37),""))</f>
      </c>
      <c r="V37" s="43" t="str">
        <f>IF(P37&lt;&gt;"OK","",IF(ISNUMBER(G37),G37,E37*F37*C37*R37/1000000000*(1+'Cennik i ustawienia'!$B$9)))</f>
      </c>
      <c r="W37" s="44" t="str">
        <f>IF(P37&lt;&gt;"OK","",IF(M37="Tak",0,V37*S37))</f>
      </c>
      <c r="X37" s="43" t="str">
        <f>IF(P37&lt;&gt;"OK","",H37/1000)</f>
      </c>
      <c r="Y37" s="43" t="str">
        <f>IF(P37&lt;&gt;"OK","",X37*D37)</f>
      </c>
      <c r="Z37" s="44" t="str">
        <f>IF(P37&lt;&gt;"OK","",X37*T37+I37*U37)</f>
      </c>
      <c r="AA37" s="44" t="str">
        <f>IF(P37&lt;&gt;"OK","",J37/60*'Cennik i ustawienia'!$B$6)</f>
      </c>
      <c r="AB37" s="44" t="str">
        <f>IF(P37&lt;&gt;"OK","",$K$7*D37/$K$6)</f>
      </c>
      <c r="AC37" s="44" t="str">
        <f>IF(P37&lt;&gt;"OK","",(AA37+AB37)/D37)</f>
      </c>
      <c r="AD37" s="44" t="str">
        <f>IF(P37&lt;&gt;"OK","",SUM(W37,Z37,K37,AC37)+L37/D37)</f>
      </c>
      <c r="AE37" s="44" t="str">
        <f>IF(P37&lt;&gt;"OK","",AD37*D37)</f>
      </c>
      <c r="AF37" s="44" t="str">
        <f>IF(P37&lt;&gt;"OK","",IF('Cennik i ustawienia'!$B$11="Narzut na koszt",AD37*(1+'Cennik i ustawienia'!$B$12),AD37/(1-'Cennik i ustawienia'!$B$13)))</f>
      </c>
      <c r="AG37" s="44" t="str">
        <f>IF(P37&lt;&gt;"OK","",ROUND(AF37*D37,2))</f>
      </c>
      <c r="AH37" s="44" t="str">
        <f>IF(P37&lt;&gt;"OK","",ROUND(AG37*(1-$B$13),2))</f>
      </c>
      <c r="AI37" s="44" t="str">
        <f>IF(P37&lt;&gt;"OK","",AH37/D37)</f>
      </c>
      <c r="AJ37"/>
      <c r="AK37"/>
      <c r="AL37"/>
      <c r="AM37"/>
      <c r="AN37"/>
      <c r="AO37"/>
      <c r="AP37"/>
      <c r="AQ37"/>
      <c r="AR37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ht="36" customHeight="1">
      <c r="A38" s="38"/>
      <c r="B38" s="38"/>
      <c r="C38" s="38"/>
      <c r="D38" s="38"/>
      <c r="E38" s="38"/>
      <c r="F38" s="38"/>
      <c r="G38" s="39"/>
      <c r="H38" s="38"/>
      <c r="I38" s="38"/>
      <c r="J38" s="39"/>
      <c r="K38" s="39"/>
      <c r="L38" s="39"/>
      <c r="M38" s="38"/>
      <c r="N38" s="39"/>
      <c r="O38" s="39"/>
      <c r="P38" s="41" t="str">
        <f>IF(COUNTA(A38:O38)=0,"",IF(OR(A38="",B38="",C38&lt;=0,D38&lt;=0,D38&lt;&gt;INT(D38),AND(NOT(ISNUMBER(G38)),OR(E38&lt;=0,F38&lt;=0)),COUNT(H38:I38)&lt;2,M38=""),"Uzupełnij dane wymagane",IF(OR(MIN(C38:L38)&lt;0,I38&lt;&gt;INT(I38),AND(M38&lt;&gt;"Tak",M38&lt;&gt;"Nie")),"Popraw dane wejściowe",IF(OR(COUNTIFS('Cennik i ustawienia'!$A$28:$A$127,Q38)&lt;&gt;1,COUNTIFS('Cennik i ustawienia'!$J$6:$J$35,B38)&lt;&gt;1),"Uzupełnij cennik: materiał / grubość",IF(OR(COUNTIFS('Cennik i ustawienia'!$A$28:$A$127,Q38,'Cennik i ustawienia'!$F$28:$F$127,"OK")&lt;&gt;1,R38&lt;=0,COUNT(R38:S38)&lt;2),"Uzupełnij parametry cennika","OK")))))</f>
      </c>
      <c r="Q38" s="40" t="str">
        <f>IF(COUNTA(A38:O38)=0,"",B38&amp;"|"&amp;C38)</f>
      </c>
      <c r="R38" s="40" t="str">
        <f>IF(Q38="","",IF(COUNTIFS('Cennik i ustawienia'!$J$6:$J$35,B38)=1,SUMIFS('Cennik i ustawienia'!$K$6:$K$35,'Cennik i ustawienia'!$J$6:$J$35,B38),""))</f>
      </c>
      <c r="S38" s="40" t="str">
        <f>IF(Q38="","",IF(COUNTIFS('Cennik i ustawienia'!$J$6:$J$35,B38)=1,SUMIFS('Cennik i ustawienia'!$L$6:$L$35,'Cennik i ustawienia'!$J$6:$J$35,B38),""))</f>
      </c>
      <c r="T38" s="40" t="str">
        <f>IF(Q38="","",IF(COUNTIFS('Cennik i ustawienia'!$A$28:$A$127,Q38)=1,SUMIFS('Cennik i ustawienia'!$D$28:$D$127,'Cennik i ustawienia'!$A$28:$A$127,Q38),""))</f>
      </c>
      <c r="U38" s="40" t="str">
        <f>IF(Q38="","",IF(COUNTIFS('Cennik i ustawienia'!$A$28:$A$127,Q38)=1,SUMIFS('Cennik i ustawienia'!$E$28:$E$127,'Cennik i ustawienia'!$A$28:$A$127,Q38),""))</f>
      </c>
      <c r="V38" s="43" t="str">
        <f>IF(P38&lt;&gt;"OK","",IF(ISNUMBER(G38),G38,E38*F38*C38*R38/1000000000*(1+'Cennik i ustawienia'!$B$9)))</f>
      </c>
      <c r="W38" s="44" t="str">
        <f>IF(P38&lt;&gt;"OK","",IF(M38="Tak",0,V38*S38))</f>
      </c>
      <c r="X38" s="43" t="str">
        <f>IF(P38&lt;&gt;"OK","",H38/1000)</f>
      </c>
      <c r="Y38" s="43" t="str">
        <f>IF(P38&lt;&gt;"OK","",X38*D38)</f>
      </c>
      <c r="Z38" s="44" t="str">
        <f>IF(P38&lt;&gt;"OK","",X38*T38+I38*U38)</f>
      </c>
      <c r="AA38" s="44" t="str">
        <f>IF(P38&lt;&gt;"OK","",J38/60*'Cennik i ustawienia'!$B$6)</f>
      </c>
      <c r="AB38" s="44" t="str">
        <f>IF(P38&lt;&gt;"OK","",$K$7*D38/$K$6)</f>
      </c>
      <c r="AC38" s="44" t="str">
        <f>IF(P38&lt;&gt;"OK","",(AA38+AB38)/D38)</f>
      </c>
      <c r="AD38" s="44" t="str">
        <f>IF(P38&lt;&gt;"OK","",SUM(W38,Z38,K38,AC38)+L38/D38)</f>
      </c>
      <c r="AE38" s="44" t="str">
        <f>IF(P38&lt;&gt;"OK","",AD38*D38)</f>
      </c>
      <c r="AF38" s="44" t="str">
        <f>IF(P38&lt;&gt;"OK","",IF('Cennik i ustawienia'!$B$11="Narzut na koszt",AD38*(1+'Cennik i ustawienia'!$B$12),AD38/(1-'Cennik i ustawienia'!$B$13)))</f>
      </c>
      <c r="AG38" s="44" t="str">
        <f>IF(P38&lt;&gt;"OK","",ROUND(AF38*D38,2))</f>
      </c>
      <c r="AH38" s="44" t="str">
        <f>IF(P38&lt;&gt;"OK","",ROUND(AG38*(1-$B$13),2))</f>
      </c>
      <c r="AI38" s="44" t="str">
        <f>IF(P38&lt;&gt;"OK","",AH38/D38)</f>
      </c>
      <c r="AJ38"/>
      <c r="AK38"/>
      <c r="AL38"/>
      <c r="AM38"/>
      <c r="AN38"/>
      <c r="AO38"/>
      <c r="AP38"/>
      <c r="AQ38"/>
      <c r="AR38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ht="36" customHeight="1">
      <c r="A39" s="38"/>
      <c r="B39" s="38"/>
      <c r="C39" s="38"/>
      <c r="D39" s="38"/>
      <c r="E39" s="38"/>
      <c r="F39" s="38"/>
      <c r="G39" s="39"/>
      <c r="H39" s="38"/>
      <c r="I39" s="38"/>
      <c r="J39" s="39"/>
      <c r="K39" s="39"/>
      <c r="L39" s="39"/>
      <c r="M39" s="38"/>
      <c r="N39" s="39"/>
      <c r="O39" s="39"/>
      <c r="P39" s="41" t="str">
        <f>IF(COUNTA(A39:O39)=0,"",IF(OR(A39="",B39="",C39&lt;=0,D39&lt;=0,D39&lt;&gt;INT(D39),AND(NOT(ISNUMBER(G39)),OR(E39&lt;=0,F39&lt;=0)),COUNT(H39:I39)&lt;2,M39=""),"Uzupełnij dane wymagane",IF(OR(MIN(C39:L39)&lt;0,I39&lt;&gt;INT(I39),AND(M39&lt;&gt;"Tak",M39&lt;&gt;"Nie")),"Popraw dane wejściowe",IF(OR(COUNTIFS('Cennik i ustawienia'!$A$28:$A$127,Q39)&lt;&gt;1,COUNTIFS('Cennik i ustawienia'!$J$6:$J$35,B39)&lt;&gt;1),"Uzupełnij cennik: materiał / grubość",IF(OR(COUNTIFS('Cennik i ustawienia'!$A$28:$A$127,Q39,'Cennik i ustawienia'!$F$28:$F$127,"OK")&lt;&gt;1,R39&lt;=0,COUNT(R39:S39)&lt;2),"Uzupełnij parametry cennika","OK")))))</f>
      </c>
      <c r="Q39" s="40" t="str">
        <f>IF(COUNTA(A39:O39)=0,"",B39&amp;"|"&amp;C39)</f>
      </c>
      <c r="R39" s="40" t="str">
        <f>IF(Q39="","",IF(COUNTIFS('Cennik i ustawienia'!$J$6:$J$35,B39)=1,SUMIFS('Cennik i ustawienia'!$K$6:$K$35,'Cennik i ustawienia'!$J$6:$J$35,B39),""))</f>
      </c>
      <c r="S39" s="40" t="str">
        <f>IF(Q39="","",IF(COUNTIFS('Cennik i ustawienia'!$J$6:$J$35,B39)=1,SUMIFS('Cennik i ustawienia'!$L$6:$L$35,'Cennik i ustawienia'!$J$6:$J$35,B39),""))</f>
      </c>
      <c r="T39" s="40" t="str">
        <f>IF(Q39="","",IF(COUNTIFS('Cennik i ustawienia'!$A$28:$A$127,Q39)=1,SUMIFS('Cennik i ustawienia'!$D$28:$D$127,'Cennik i ustawienia'!$A$28:$A$127,Q39),""))</f>
      </c>
      <c r="U39" s="40" t="str">
        <f>IF(Q39="","",IF(COUNTIFS('Cennik i ustawienia'!$A$28:$A$127,Q39)=1,SUMIFS('Cennik i ustawienia'!$E$28:$E$127,'Cennik i ustawienia'!$A$28:$A$127,Q39),""))</f>
      </c>
      <c r="V39" s="43" t="str">
        <f>IF(P39&lt;&gt;"OK","",IF(ISNUMBER(G39),G39,E39*F39*C39*R39/1000000000*(1+'Cennik i ustawienia'!$B$9)))</f>
      </c>
      <c r="W39" s="44" t="str">
        <f>IF(P39&lt;&gt;"OK","",IF(M39="Tak",0,V39*S39))</f>
      </c>
      <c r="X39" s="43" t="str">
        <f>IF(P39&lt;&gt;"OK","",H39/1000)</f>
      </c>
      <c r="Y39" s="43" t="str">
        <f>IF(P39&lt;&gt;"OK","",X39*D39)</f>
      </c>
      <c r="Z39" s="44" t="str">
        <f>IF(P39&lt;&gt;"OK","",X39*T39+I39*U39)</f>
      </c>
      <c r="AA39" s="44" t="str">
        <f>IF(P39&lt;&gt;"OK","",J39/60*'Cennik i ustawienia'!$B$6)</f>
      </c>
      <c r="AB39" s="44" t="str">
        <f>IF(P39&lt;&gt;"OK","",$K$7*D39/$K$6)</f>
      </c>
      <c r="AC39" s="44" t="str">
        <f>IF(P39&lt;&gt;"OK","",(AA39+AB39)/D39)</f>
      </c>
      <c r="AD39" s="44" t="str">
        <f>IF(P39&lt;&gt;"OK","",SUM(W39,Z39,K39,AC39)+L39/D39)</f>
      </c>
      <c r="AE39" s="44" t="str">
        <f>IF(P39&lt;&gt;"OK","",AD39*D39)</f>
      </c>
      <c r="AF39" s="44" t="str">
        <f>IF(P39&lt;&gt;"OK","",IF('Cennik i ustawienia'!$B$11="Narzut na koszt",AD39*(1+'Cennik i ustawienia'!$B$12),AD39/(1-'Cennik i ustawienia'!$B$13)))</f>
      </c>
      <c r="AG39" s="44" t="str">
        <f>IF(P39&lt;&gt;"OK","",ROUND(AF39*D39,2))</f>
      </c>
      <c r="AH39" s="44" t="str">
        <f>IF(P39&lt;&gt;"OK","",ROUND(AG39*(1-$B$13),2))</f>
      </c>
      <c r="AI39" s="44" t="str">
        <f>IF(P39&lt;&gt;"OK","",AH39/D39)</f>
      </c>
      <c r="AJ39"/>
      <c r="AK39"/>
      <c r="AL39"/>
      <c r="AM39"/>
      <c r="AN39"/>
      <c r="AO39"/>
      <c r="AP39"/>
      <c r="AQ39"/>
      <c r="AR39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ht="36" customHeight="1">
      <c r="A40" s="38"/>
      <c r="B40" s="38"/>
      <c r="C40" s="38"/>
      <c r="D40" s="38"/>
      <c r="E40" s="38"/>
      <c r="F40" s="38"/>
      <c r="G40" s="39"/>
      <c r="H40" s="38"/>
      <c r="I40" s="38"/>
      <c r="J40" s="39"/>
      <c r="K40" s="39"/>
      <c r="L40" s="39"/>
      <c r="M40" s="38"/>
      <c r="N40" s="39"/>
      <c r="O40" s="39"/>
      <c r="P40" s="41" t="str">
        <f>IF(COUNTA(A40:O40)=0,"",IF(OR(A40="",B40="",C40&lt;=0,D40&lt;=0,D40&lt;&gt;INT(D40),AND(NOT(ISNUMBER(G40)),OR(E40&lt;=0,F40&lt;=0)),COUNT(H40:I40)&lt;2,M40=""),"Uzupełnij dane wymagane",IF(OR(MIN(C40:L40)&lt;0,I40&lt;&gt;INT(I40),AND(M40&lt;&gt;"Tak",M40&lt;&gt;"Nie")),"Popraw dane wejściowe",IF(OR(COUNTIFS('Cennik i ustawienia'!$A$28:$A$127,Q40)&lt;&gt;1,COUNTIFS('Cennik i ustawienia'!$J$6:$J$35,B40)&lt;&gt;1),"Uzupełnij cennik: materiał / grubość",IF(OR(COUNTIFS('Cennik i ustawienia'!$A$28:$A$127,Q40,'Cennik i ustawienia'!$F$28:$F$127,"OK")&lt;&gt;1,R40&lt;=0,COUNT(R40:S40)&lt;2),"Uzupełnij parametry cennika","OK")))))</f>
      </c>
      <c r="Q40" s="40" t="str">
        <f>IF(COUNTA(A40:O40)=0,"",B40&amp;"|"&amp;C40)</f>
      </c>
      <c r="R40" s="40" t="str">
        <f>IF(Q40="","",IF(COUNTIFS('Cennik i ustawienia'!$J$6:$J$35,B40)=1,SUMIFS('Cennik i ustawienia'!$K$6:$K$35,'Cennik i ustawienia'!$J$6:$J$35,B40),""))</f>
      </c>
      <c r="S40" s="40" t="str">
        <f>IF(Q40="","",IF(COUNTIFS('Cennik i ustawienia'!$J$6:$J$35,B40)=1,SUMIFS('Cennik i ustawienia'!$L$6:$L$35,'Cennik i ustawienia'!$J$6:$J$35,B40),""))</f>
      </c>
      <c r="T40" s="40" t="str">
        <f>IF(Q40="","",IF(COUNTIFS('Cennik i ustawienia'!$A$28:$A$127,Q40)=1,SUMIFS('Cennik i ustawienia'!$D$28:$D$127,'Cennik i ustawienia'!$A$28:$A$127,Q40),""))</f>
      </c>
      <c r="U40" s="40" t="str">
        <f>IF(Q40="","",IF(COUNTIFS('Cennik i ustawienia'!$A$28:$A$127,Q40)=1,SUMIFS('Cennik i ustawienia'!$E$28:$E$127,'Cennik i ustawienia'!$A$28:$A$127,Q40),""))</f>
      </c>
      <c r="V40" s="43" t="str">
        <f>IF(P40&lt;&gt;"OK","",IF(ISNUMBER(G40),G40,E40*F40*C40*R40/1000000000*(1+'Cennik i ustawienia'!$B$9)))</f>
      </c>
      <c r="W40" s="44" t="str">
        <f>IF(P40&lt;&gt;"OK","",IF(M40="Tak",0,V40*S40))</f>
      </c>
      <c r="X40" s="43" t="str">
        <f>IF(P40&lt;&gt;"OK","",H40/1000)</f>
      </c>
      <c r="Y40" s="43" t="str">
        <f>IF(P40&lt;&gt;"OK","",X40*D40)</f>
      </c>
      <c r="Z40" s="44" t="str">
        <f>IF(P40&lt;&gt;"OK","",X40*T40+I40*U40)</f>
      </c>
      <c r="AA40" s="44" t="str">
        <f>IF(P40&lt;&gt;"OK","",J40/60*'Cennik i ustawienia'!$B$6)</f>
      </c>
      <c r="AB40" s="44" t="str">
        <f>IF(P40&lt;&gt;"OK","",$K$7*D40/$K$6)</f>
      </c>
      <c r="AC40" s="44" t="str">
        <f>IF(P40&lt;&gt;"OK","",(AA40+AB40)/D40)</f>
      </c>
      <c r="AD40" s="44" t="str">
        <f>IF(P40&lt;&gt;"OK","",SUM(W40,Z40,K40,AC40)+L40/D40)</f>
      </c>
      <c r="AE40" s="44" t="str">
        <f>IF(P40&lt;&gt;"OK","",AD40*D40)</f>
      </c>
      <c r="AF40" s="44" t="str">
        <f>IF(P40&lt;&gt;"OK","",IF('Cennik i ustawienia'!$B$11="Narzut na koszt",AD40*(1+'Cennik i ustawienia'!$B$12),AD40/(1-'Cennik i ustawienia'!$B$13)))</f>
      </c>
      <c r="AG40" s="44" t="str">
        <f>IF(P40&lt;&gt;"OK","",ROUND(AF40*D40,2))</f>
      </c>
      <c r="AH40" s="44" t="str">
        <f>IF(P40&lt;&gt;"OK","",ROUND(AG40*(1-$B$13),2))</f>
      </c>
      <c r="AI40" s="44" t="str">
        <f>IF(P40&lt;&gt;"OK","",AH40/D40)</f>
      </c>
      <c r="AJ40"/>
      <c r="AK40"/>
      <c r="AL40"/>
      <c r="AM40"/>
      <c r="AN40"/>
      <c r="AO40"/>
      <c r="AP40"/>
      <c r="AQ40"/>
      <c r="AR40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ht="36" customHeight="1">
      <c r="A41" s="38"/>
      <c r="B41" s="38"/>
      <c r="C41" s="38"/>
      <c r="D41" s="38"/>
      <c r="E41" s="38"/>
      <c r="F41" s="38"/>
      <c r="G41" s="39"/>
      <c r="H41" s="38"/>
      <c r="I41" s="38"/>
      <c r="J41" s="39"/>
      <c r="K41" s="39"/>
      <c r="L41" s="39"/>
      <c r="M41" s="38"/>
      <c r="N41" s="39"/>
      <c r="O41" s="39"/>
      <c r="P41" s="41" t="str">
        <f>IF(COUNTA(A41:O41)=0,"",IF(OR(A41="",B41="",C41&lt;=0,D41&lt;=0,D41&lt;&gt;INT(D41),AND(NOT(ISNUMBER(G41)),OR(E41&lt;=0,F41&lt;=0)),COUNT(H41:I41)&lt;2,M41=""),"Uzupełnij dane wymagane",IF(OR(MIN(C41:L41)&lt;0,I41&lt;&gt;INT(I41),AND(M41&lt;&gt;"Tak",M41&lt;&gt;"Nie")),"Popraw dane wejściowe",IF(OR(COUNTIFS('Cennik i ustawienia'!$A$28:$A$127,Q41)&lt;&gt;1,COUNTIFS('Cennik i ustawienia'!$J$6:$J$35,B41)&lt;&gt;1),"Uzupełnij cennik: materiał / grubość",IF(OR(COUNTIFS('Cennik i ustawienia'!$A$28:$A$127,Q41,'Cennik i ustawienia'!$F$28:$F$127,"OK")&lt;&gt;1,R41&lt;=0,COUNT(R41:S41)&lt;2),"Uzupełnij parametry cennika","OK")))))</f>
      </c>
      <c r="Q41" s="40" t="str">
        <f>IF(COUNTA(A41:O41)=0,"",B41&amp;"|"&amp;C41)</f>
      </c>
      <c r="R41" s="40" t="str">
        <f>IF(Q41="","",IF(COUNTIFS('Cennik i ustawienia'!$J$6:$J$35,B41)=1,SUMIFS('Cennik i ustawienia'!$K$6:$K$35,'Cennik i ustawienia'!$J$6:$J$35,B41),""))</f>
      </c>
      <c r="S41" s="40" t="str">
        <f>IF(Q41="","",IF(COUNTIFS('Cennik i ustawienia'!$J$6:$J$35,B41)=1,SUMIFS('Cennik i ustawienia'!$L$6:$L$35,'Cennik i ustawienia'!$J$6:$J$35,B41),""))</f>
      </c>
      <c r="T41" s="40" t="str">
        <f>IF(Q41="","",IF(COUNTIFS('Cennik i ustawienia'!$A$28:$A$127,Q41)=1,SUMIFS('Cennik i ustawienia'!$D$28:$D$127,'Cennik i ustawienia'!$A$28:$A$127,Q41),""))</f>
      </c>
      <c r="U41" s="40" t="str">
        <f>IF(Q41="","",IF(COUNTIFS('Cennik i ustawienia'!$A$28:$A$127,Q41)=1,SUMIFS('Cennik i ustawienia'!$E$28:$E$127,'Cennik i ustawienia'!$A$28:$A$127,Q41),""))</f>
      </c>
      <c r="V41" s="43" t="str">
        <f>IF(P41&lt;&gt;"OK","",IF(ISNUMBER(G41),G41,E41*F41*C41*R41/1000000000*(1+'Cennik i ustawienia'!$B$9)))</f>
      </c>
      <c r="W41" s="44" t="str">
        <f>IF(P41&lt;&gt;"OK","",IF(M41="Tak",0,V41*S41))</f>
      </c>
      <c r="X41" s="43" t="str">
        <f>IF(P41&lt;&gt;"OK","",H41/1000)</f>
      </c>
      <c r="Y41" s="43" t="str">
        <f>IF(P41&lt;&gt;"OK","",X41*D41)</f>
      </c>
      <c r="Z41" s="44" t="str">
        <f>IF(P41&lt;&gt;"OK","",X41*T41+I41*U41)</f>
      </c>
      <c r="AA41" s="44" t="str">
        <f>IF(P41&lt;&gt;"OK","",J41/60*'Cennik i ustawienia'!$B$6)</f>
      </c>
      <c r="AB41" s="44" t="str">
        <f>IF(P41&lt;&gt;"OK","",$K$7*D41/$K$6)</f>
      </c>
      <c r="AC41" s="44" t="str">
        <f>IF(P41&lt;&gt;"OK","",(AA41+AB41)/D41)</f>
      </c>
      <c r="AD41" s="44" t="str">
        <f>IF(P41&lt;&gt;"OK","",SUM(W41,Z41,K41,AC41)+L41/D41)</f>
      </c>
      <c r="AE41" s="44" t="str">
        <f>IF(P41&lt;&gt;"OK","",AD41*D41)</f>
      </c>
      <c r="AF41" s="44" t="str">
        <f>IF(P41&lt;&gt;"OK","",IF('Cennik i ustawienia'!$B$11="Narzut na koszt",AD41*(1+'Cennik i ustawienia'!$B$12),AD41/(1-'Cennik i ustawienia'!$B$13)))</f>
      </c>
      <c r="AG41" s="44" t="str">
        <f>IF(P41&lt;&gt;"OK","",ROUND(AF41*D41,2))</f>
      </c>
      <c r="AH41" s="44" t="str">
        <f>IF(P41&lt;&gt;"OK","",ROUND(AG41*(1-$B$13),2))</f>
      </c>
      <c r="AI41" s="44" t="str">
        <f>IF(P41&lt;&gt;"OK","",AH41/D41)</f>
      </c>
      <c r="AJ41"/>
      <c r="AK41"/>
      <c r="AL41"/>
      <c r="AM41"/>
      <c r="AN41"/>
      <c r="AO41"/>
      <c r="AP41"/>
      <c r="AQ41"/>
      <c r="AR4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ht="36" customHeight="1">
      <c r="A42" s="38"/>
      <c r="B42" s="38"/>
      <c r="C42" s="38"/>
      <c r="D42" s="38"/>
      <c r="E42" s="38"/>
      <c r="F42" s="38"/>
      <c r="G42" s="39"/>
      <c r="H42" s="38"/>
      <c r="I42" s="38"/>
      <c r="J42" s="39"/>
      <c r="K42" s="39"/>
      <c r="L42" s="39"/>
      <c r="M42" s="38"/>
      <c r="N42" s="39"/>
      <c r="O42" s="39"/>
      <c r="P42" s="41" t="str">
        <f>IF(COUNTA(A42:O42)=0,"",IF(OR(A42="",B42="",C42&lt;=0,D42&lt;=0,D42&lt;&gt;INT(D42),AND(NOT(ISNUMBER(G42)),OR(E42&lt;=0,F42&lt;=0)),COUNT(H42:I42)&lt;2,M42=""),"Uzupełnij dane wymagane",IF(OR(MIN(C42:L42)&lt;0,I42&lt;&gt;INT(I42),AND(M42&lt;&gt;"Tak",M42&lt;&gt;"Nie")),"Popraw dane wejściowe",IF(OR(COUNTIFS('Cennik i ustawienia'!$A$28:$A$127,Q42)&lt;&gt;1,COUNTIFS('Cennik i ustawienia'!$J$6:$J$35,B42)&lt;&gt;1),"Uzupełnij cennik: materiał / grubość",IF(OR(COUNTIFS('Cennik i ustawienia'!$A$28:$A$127,Q42,'Cennik i ustawienia'!$F$28:$F$127,"OK")&lt;&gt;1,R42&lt;=0,COUNT(R42:S42)&lt;2),"Uzupełnij parametry cennika","OK")))))</f>
      </c>
      <c r="Q42" s="40" t="str">
        <f>IF(COUNTA(A42:O42)=0,"",B42&amp;"|"&amp;C42)</f>
      </c>
      <c r="R42" s="40" t="str">
        <f>IF(Q42="","",IF(COUNTIFS('Cennik i ustawienia'!$J$6:$J$35,B42)=1,SUMIFS('Cennik i ustawienia'!$K$6:$K$35,'Cennik i ustawienia'!$J$6:$J$35,B42),""))</f>
      </c>
      <c r="S42" s="40" t="str">
        <f>IF(Q42="","",IF(COUNTIFS('Cennik i ustawienia'!$J$6:$J$35,B42)=1,SUMIFS('Cennik i ustawienia'!$L$6:$L$35,'Cennik i ustawienia'!$J$6:$J$35,B42),""))</f>
      </c>
      <c r="T42" s="40" t="str">
        <f>IF(Q42="","",IF(COUNTIFS('Cennik i ustawienia'!$A$28:$A$127,Q42)=1,SUMIFS('Cennik i ustawienia'!$D$28:$D$127,'Cennik i ustawienia'!$A$28:$A$127,Q42),""))</f>
      </c>
      <c r="U42" s="40" t="str">
        <f>IF(Q42="","",IF(COUNTIFS('Cennik i ustawienia'!$A$28:$A$127,Q42)=1,SUMIFS('Cennik i ustawienia'!$E$28:$E$127,'Cennik i ustawienia'!$A$28:$A$127,Q42),""))</f>
      </c>
      <c r="V42" s="43" t="str">
        <f>IF(P42&lt;&gt;"OK","",IF(ISNUMBER(G42),G42,E42*F42*C42*R42/1000000000*(1+'Cennik i ustawienia'!$B$9)))</f>
      </c>
      <c r="W42" s="44" t="str">
        <f>IF(P42&lt;&gt;"OK","",IF(M42="Tak",0,V42*S42))</f>
      </c>
      <c r="X42" s="43" t="str">
        <f>IF(P42&lt;&gt;"OK","",H42/1000)</f>
      </c>
      <c r="Y42" s="43" t="str">
        <f>IF(P42&lt;&gt;"OK","",X42*D42)</f>
      </c>
      <c r="Z42" s="44" t="str">
        <f>IF(P42&lt;&gt;"OK","",X42*T42+I42*U42)</f>
      </c>
      <c r="AA42" s="44" t="str">
        <f>IF(P42&lt;&gt;"OK","",J42/60*'Cennik i ustawienia'!$B$6)</f>
      </c>
      <c r="AB42" s="44" t="str">
        <f>IF(P42&lt;&gt;"OK","",$K$7*D42/$K$6)</f>
      </c>
      <c r="AC42" s="44" t="str">
        <f>IF(P42&lt;&gt;"OK","",(AA42+AB42)/D42)</f>
      </c>
      <c r="AD42" s="44" t="str">
        <f>IF(P42&lt;&gt;"OK","",SUM(W42,Z42,K42,AC42)+L42/D42)</f>
      </c>
      <c r="AE42" s="44" t="str">
        <f>IF(P42&lt;&gt;"OK","",AD42*D42)</f>
      </c>
      <c r="AF42" s="44" t="str">
        <f>IF(P42&lt;&gt;"OK","",IF('Cennik i ustawienia'!$B$11="Narzut na koszt",AD42*(1+'Cennik i ustawienia'!$B$12),AD42/(1-'Cennik i ustawienia'!$B$13)))</f>
      </c>
      <c r="AG42" s="44" t="str">
        <f>IF(P42&lt;&gt;"OK","",ROUND(AF42*D42,2))</f>
      </c>
      <c r="AH42" s="44" t="str">
        <f>IF(P42&lt;&gt;"OK","",ROUND(AG42*(1-$B$13),2))</f>
      </c>
      <c r="AI42" s="44" t="str">
        <f>IF(P42&lt;&gt;"OK","",AH42/D42)</f>
      </c>
      <c r="AJ42"/>
      <c r="AK42"/>
      <c r="AL42"/>
      <c r="AM42"/>
      <c r="AN42"/>
      <c r="AO42"/>
      <c r="AP42"/>
      <c r="AQ42"/>
      <c r="AR42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ht="36" customHeight="1">
      <c r="A43" s="38"/>
      <c r="B43" s="38"/>
      <c r="C43" s="38"/>
      <c r="D43" s="38"/>
      <c r="E43" s="38"/>
      <c r="F43" s="38"/>
      <c r="G43" s="39"/>
      <c r="H43" s="38"/>
      <c r="I43" s="38"/>
      <c r="J43" s="39"/>
      <c r="K43" s="39"/>
      <c r="L43" s="39"/>
      <c r="M43" s="38"/>
      <c r="N43" s="39"/>
      <c r="O43" s="39"/>
      <c r="P43" s="41" t="str">
        <f>IF(COUNTA(A43:O43)=0,"",IF(OR(A43="",B43="",C43&lt;=0,D43&lt;=0,D43&lt;&gt;INT(D43),AND(NOT(ISNUMBER(G43)),OR(E43&lt;=0,F43&lt;=0)),COUNT(H43:I43)&lt;2,M43=""),"Uzupełnij dane wymagane",IF(OR(MIN(C43:L43)&lt;0,I43&lt;&gt;INT(I43),AND(M43&lt;&gt;"Tak",M43&lt;&gt;"Nie")),"Popraw dane wejściowe",IF(OR(COUNTIFS('Cennik i ustawienia'!$A$28:$A$127,Q43)&lt;&gt;1,COUNTIFS('Cennik i ustawienia'!$J$6:$J$35,B43)&lt;&gt;1),"Uzupełnij cennik: materiał / grubość",IF(OR(COUNTIFS('Cennik i ustawienia'!$A$28:$A$127,Q43,'Cennik i ustawienia'!$F$28:$F$127,"OK")&lt;&gt;1,R43&lt;=0,COUNT(R43:S43)&lt;2),"Uzupełnij parametry cennika","OK")))))</f>
      </c>
      <c r="Q43" s="40" t="str">
        <f>IF(COUNTA(A43:O43)=0,"",B43&amp;"|"&amp;C43)</f>
      </c>
      <c r="R43" s="40" t="str">
        <f>IF(Q43="","",IF(COUNTIFS('Cennik i ustawienia'!$J$6:$J$35,B43)=1,SUMIFS('Cennik i ustawienia'!$K$6:$K$35,'Cennik i ustawienia'!$J$6:$J$35,B43),""))</f>
      </c>
      <c r="S43" s="40" t="str">
        <f>IF(Q43="","",IF(COUNTIFS('Cennik i ustawienia'!$J$6:$J$35,B43)=1,SUMIFS('Cennik i ustawienia'!$L$6:$L$35,'Cennik i ustawienia'!$J$6:$J$35,B43),""))</f>
      </c>
      <c r="T43" s="40" t="str">
        <f>IF(Q43="","",IF(COUNTIFS('Cennik i ustawienia'!$A$28:$A$127,Q43)=1,SUMIFS('Cennik i ustawienia'!$D$28:$D$127,'Cennik i ustawienia'!$A$28:$A$127,Q43),""))</f>
      </c>
      <c r="U43" s="40" t="str">
        <f>IF(Q43="","",IF(COUNTIFS('Cennik i ustawienia'!$A$28:$A$127,Q43)=1,SUMIFS('Cennik i ustawienia'!$E$28:$E$127,'Cennik i ustawienia'!$A$28:$A$127,Q43),""))</f>
      </c>
      <c r="V43" s="43" t="str">
        <f>IF(P43&lt;&gt;"OK","",IF(ISNUMBER(G43),G43,E43*F43*C43*R43/1000000000*(1+'Cennik i ustawienia'!$B$9)))</f>
      </c>
      <c r="W43" s="44" t="str">
        <f>IF(P43&lt;&gt;"OK","",IF(M43="Tak",0,V43*S43))</f>
      </c>
      <c r="X43" s="43" t="str">
        <f>IF(P43&lt;&gt;"OK","",H43/1000)</f>
      </c>
      <c r="Y43" s="43" t="str">
        <f>IF(P43&lt;&gt;"OK","",X43*D43)</f>
      </c>
      <c r="Z43" s="44" t="str">
        <f>IF(P43&lt;&gt;"OK","",X43*T43+I43*U43)</f>
      </c>
      <c r="AA43" s="44" t="str">
        <f>IF(P43&lt;&gt;"OK","",J43/60*'Cennik i ustawienia'!$B$6)</f>
      </c>
      <c r="AB43" s="44" t="str">
        <f>IF(P43&lt;&gt;"OK","",$K$7*D43/$K$6)</f>
      </c>
      <c r="AC43" s="44" t="str">
        <f>IF(P43&lt;&gt;"OK","",(AA43+AB43)/D43)</f>
      </c>
      <c r="AD43" s="44" t="str">
        <f>IF(P43&lt;&gt;"OK","",SUM(W43,Z43,K43,AC43)+L43/D43)</f>
      </c>
      <c r="AE43" s="44" t="str">
        <f>IF(P43&lt;&gt;"OK","",AD43*D43)</f>
      </c>
      <c r="AF43" s="44" t="str">
        <f>IF(P43&lt;&gt;"OK","",IF('Cennik i ustawienia'!$B$11="Narzut na koszt",AD43*(1+'Cennik i ustawienia'!$B$12),AD43/(1-'Cennik i ustawienia'!$B$13)))</f>
      </c>
      <c r="AG43" s="44" t="str">
        <f>IF(P43&lt;&gt;"OK","",ROUND(AF43*D43,2))</f>
      </c>
      <c r="AH43" s="44" t="str">
        <f>IF(P43&lt;&gt;"OK","",ROUND(AG43*(1-$B$13),2))</f>
      </c>
      <c r="AI43" s="44" t="str">
        <f>IF(P43&lt;&gt;"OK","",AH43/D43)</f>
      </c>
      <c r="AJ43"/>
      <c r="AK43"/>
      <c r="AL43"/>
      <c r="AM43"/>
      <c r="AN43"/>
      <c r="AO43"/>
      <c r="AP43"/>
      <c r="AQ43"/>
      <c r="AR43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ht="36" customHeight="1">
      <c r="A44" s="38"/>
      <c r="B44" s="38"/>
      <c r="C44" s="38"/>
      <c r="D44" s="38"/>
      <c r="E44" s="38"/>
      <c r="F44" s="38"/>
      <c r="G44" s="39"/>
      <c r="H44" s="38"/>
      <c r="I44" s="38"/>
      <c r="J44" s="39"/>
      <c r="K44" s="39"/>
      <c r="L44" s="39"/>
      <c r="M44" s="38"/>
      <c r="N44" s="39"/>
      <c r="O44" s="39"/>
      <c r="P44" s="41" t="str">
        <f>IF(COUNTA(A44:O44)=0,"",IF(OR(A44="",B44="",C44&lt;=0,D44&lt;=0,D44&lt;&gt;INT(D44),AND(NOT(ISNUMBER(G44)),OR(E44&lt;=0,F44&lt;=0)),COUNT(H44:I44)&lt;2,M44=""),"Uzupełnij dane wymagane",IF(OR(MIN(C44:L44)&lt;0,I44&lt;&gt;INT(I44),AND(M44&lt;&gt;"Tak",M44&lt;&gt;"Nie")),"Popraw dane wejściowe",IF(OR(COUNTIFS('Cennik i ustawienia'!$A$28:$A$127,Q44)&lt;&gt;1,COUNTIFS('Cennik i ustawienia'!$J$6:$J$35,B44)&lt;&gt;1),"Uzupełnij cennik: materiał / grubość",IF(OR(COUNTIFS('Cennik i ustawienia'!$A$28:$A$127,Q44,'Cennik i ustawienia'!$F$28:$F$127,"OK")&lt;&gt;1,R44&lt;=0,COUNT(R44:S44)&lt;2),"Uzupełnij parametry cennika","OK")))))</f>
      </c>
      <c r="Q44" s="40" t="str">
        <f>IF(COUNTA(A44:O44)=0,"",B44&amp;"|"&amp;C44)</f>
      </c>
      <c r="R44" s="40" t="str">
        <f>IF(Q44="","",IF(COUNTIFS('Cennik i ustawienia'!$J$6:$J$35,B44)=1,SUMIFS('Cennik i ustawienia'!$K$6:$K$35,'Cennik i ustawienia'!$J$6:$J$35,B44),""))</f>
      </c>
      <c r="S44" s="40" t="str">
        <f>IF(Q44="","",IF(COUNTIFS('Cennik i ustawienia'!$J$6:$J$35,B44)=1,SUMIFS('Cennik i ustawienia'!$L$6:$L$35,'Cennik i ustawienia'!$J$6:$J$35,B44),""))</f>
      </c>
      <c r="T44" s="40" t="str">
        <f>IF(Q44="","",IF(COUNTIFS('Cennik i ustawienia'!$A$28:$A$127,Q44)=1,SUMIFS('Cennik i ustawienia'!$D$28:$D$127,'Cennik i ustawienia'!$A$28:$A$127,Q44),""))</f>
      </c>
      <c r="U44" s="40" t="str">
        <f>IF(Q44="","",IF(COUNTIFS('Cennik i ustawienia'!$A$28:$A$127,Q44)=1,SUMIFS('Cennik i ustawienia'!$E$28:$E$127,'Cennik i ustawienia'!$A$28:$A$127,Q44),""))</f>
      </c>
      <c r="V44" s="43" t="str">
        <f>IF(P44&lt;&gt;"OK","",IF(ISNUMBER(G44),G44,E44*F44*C44*R44/1000000000*(1+'Cennik i ustawienia'!$B$9)))</f>
      </c>
      <c r="W44" s="44" t="str">
        <f>IF(P44&lt;&gt;"OK","",IF(M44="Tak",0,V44*S44))</f>
      </c>
      <c r="X44" s="43" t="str">
        <f>IF(P44&lt;&gt;"OK","",H44/1000)</f>
      </c>
      <c r="Y44" s="43" t="str">
        <f>IF(P44&lt;&gt;"OK","",X44*D44)</f>
      </c>
      <c r="Z44" s="44" t="str">
        <f>IF(P44&lt;&gt;"OK","",X44*T44+I44*U44)</f>
      </c>
      <c r="AA44" s="44" t="str">
        <f>IF(P44&lt;&gt;"OK","",J44/60*'Cennik i ustawienia'!$B$6)</f>
      </c>
      <c r="AB44" s="44" t="str">
        <f>IF(P44&lt;&gt;"OK","",$K$7*D44/$K$6)</f>
      </c>
      <c r="AC44" s="44" t="str">
        <f>IF(P44&lt;&gt;"OK","",(AA44+AB44)/D44)</f>
      </c>
      <c r="AD44" s="44" t="str">
        <f>IF(P44&lt;&gt;"OK","",SUM(W44,Z44,K44,AC44)+L44/D44)</f>
      </c>
      <c r="AE44" s="44" t="str">
        <f>IF(P44&lt;&gt;"OK","",AD44*D44)</f>
      </c>
      <c r="AF44" s="44" t="str">
        <f>IF(P44&lt;&gt;"OK","",IF('Cennik i ustawienia'!$B$11="Narzut na koszt",AD44*(1+'Cennik i ustawienia'!$B$12),AD44/(1-'Cennik i ustawienia'!$B$13)))</f>
      </c>
      <c r="AG44" s="44" t="str">
        <f>IF(P44&lt;&gt;"OK","",ROUND(AF44*D44,2))</f>
      </c>
      <c r="AH44" s="44" t="str">
        <f>IF(P44&lt;&gt;"OK","",ROUND(AG44*(1-$B$13),2))</f>
      </c>
      <c r="AI44" s="44" t="str">
        <f>IF(P44&lt;&gt;"OK","",AH44/D44)</f>
      </c>
      <c r="AJ44"/>
      <c r="AK44"/>
      <c r="AL44"/>
      <c r="AM44"/>
      <c r="AN44"/>
      <c r="AO44"/>
      <c r="AP44"/>
      <c r="AQ44"/>
      <c r="AR44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ht="36" customHeight="1">
      <c r="A45" s="38"/>
      <c r="B45" s="38"/>
      <c r="C45" s="38"/>
      <c r="D45" s="38"/>
      <c r="E45" s="38"/>
      <c r="F45" s="38"/>
      <c r="G45" s="39"/>
      <c r="H45" s="38"/>
      <c r="I45" s="38"/>
      <c r="J45" s="39"/>
      <c r="K45" s="39"/>
      <c r="L45" s="39"/>
      <c r="M45" s="38"/>
      <c r="N45" s="39"/>
      <c r="O45" s="39"/>
      <c r="P45" s="41" t="str">
        <f>IF(COUNTA(A45:O45)=0,"",IF(OR(A45="",B45="",C45&lt;=0,D45&lt;=0,D45&lt;&gt;INT(D45),AND(NOT(ISNUMBER(G45)),OR(E45&lt;=0,F45&lt;=0)),COUNT(H45:I45)&lt;2,M45=""),"Uzupełnij dane wymagane",IF(OR(MIN(C45:L45)&lt;0,I45&lt;&gt;INT(I45),AND(M45&lt;&gt;"Tak",M45&lt;&gt;"Nie")),"Popraw dane wejściowe",IF(OR(COUNTIFS('Cennik i ustawienia'!$A$28:$A$127,Q45)&lt;&gt;1,COUNTIFS('Cennik i ustawienia'!$J$6:$J$35,B45)&lt;&gt;1),"Uzupełnij cennik: materiał / grubość",IF(OR(COUNTIFS('Cennik i ustawienia'!$A$28:$A$127,Q45,'Cennik i ustawienia'!$F$28:$F$127,"OK")&lt;&gt;1,R45&lt;=0,COUNT(R45:S45)&lt;2),"Uzupełnij parametry cennika","OK")))))</f>
      </c>
      <c r="Q45" s="40" t="str">
        <f>IF(COUNTA(A45:O45)=0,"",B45&amp;"|"&amp;C45)</f>
      </c>
      <c r="R45" s="40" t="str">
        <f>IF(Q45="","",IF(COUNTIFS('Cennik i ustawienia'!$J$6:$J$35,B45)=1,SUMIFS('Cennik i ustawienia'!$K$6:$K$35,'Cennik i ustawienia'!$J$6:$J$35,B45),""))</f>
      </c>
      <c r="S45" s="40" t="str">
        <f>IF(Q45="","",IF(COUNTIFS('Cennik i ustawienia'!$J$6:$J$35,B45)=1,SUMIFS('Cennik i ustawienia'!$L$6:$L$35,'Cennik i ustawienia'!$J$6:$J$35,B45),""))</f>
      </c>
      <c r="T45" s="40" t="str">
        <f>IF(Q45="","",IF(COUNTIFS('Cennik i ustawienia'!$A$28:$A$127,Q45)=1,SUMIFS('Cennik i ustawienia'!$D$28:$D$127,'Cennik i ustawienia'!$A$28:$A$127,Q45),""))</f>
      </c>
      <c r="U45" s="40" t="str">
        <f>IF(Q45="","",IF(COUNTIFS('Cennik i ustawienia'!$A$28:$A$127,Q45)=1,SUMIFS('Cennik i ustawienia'!$E$28:$E$127,'Cennik i ustawienia'!$A$28:$A$127,Q45),""))</f>
      </c>
      <c r="V45" s="43" t="str">
        <f>IF(P45&lt;&gt;"OK","",IF(ISNUMBER(G45),G45,E45*F45*C45*R45/1000000000*(1+'Cennik i ustawienia'!$B$9)))</f>
      </c>
      <c r="W45" s="44" t="str">
        <f>IF(P45&lt;&gt;"OK","",IF(M45="Tak",0,V45*S45))</f>
      </c>
      <c r="X45" s="43" t="str">
        <f>IF(P45&lt;&gt;"OK","",H45/1000)</f>
      </c>
      <c r="Y45" s="43" t="str">
        <f>IF(P45&lt;&gt;"OK","",X45*D45)</f>
      </c>
      <c r="Z45" s="44" t="str">
        <f>IF(P45&lt;&gt;"OK","",X45*T45+I45*U45)</f>
      </c>
      <c r="AA45" s="44" t="str">
        <f>IF(P45&lt;&gt;"OK","",J45/60*'Cennik i ustawienia'!$B$6)</f>
      </c>
      <c r="AB45" s="44" t="str">
        <f>IF(P45&lt;&gt;"OK","",$K$7*D45/$K$6)</f>
      </c>
      <c r="AC45" s="44" t="str">
        <f>IF(P45&lt;&gt;"OK","",(AA45+AB45)/D45)</f>
      </c>
      <c r="AD45" s="44" t="str">
        <f>IF(P45&lt;&gt;"OK","",SUM(W45,Z45,K45,AC45)+L45/D45)</f>
      </c>
      <c r="AE45" s="44" t="str">
        <f>IF(P45&lt;&gt;"OK","",AD45*D45)</f>
      </c>
      <c r="AF45" s="44" t="str">
        <f>IF(P45&lt;&gt;"OK","",IF('Cennik i ustawienia'!$B$11="Narzut na koszt",AD45*(1+'Cennik i ustawienia'!$B$12),AD45/(1-'Cennik i ustawienia'!$B$13)))</f>
      </c>
      <c r="AG45" s="44" t="str">
        <f>IF(P45&lt;&gt;"OK","",ROUND(AF45*D45,2))</f>
      </c>
      <c r="AH45" s="44" t="str">
        <f>IF(P45&lt;&gt;"OK","",ROUND(AG45*(1-$B$13),2))</f>
      </c>
      <c r="AI45" s="44" t="str">
        <f>IF(P45&lt;&gt;"OK","",AH45/D45)</f>
      </c>
      <c r="AJ45"/>
      <c r="AK45"/>
      <c r="AL45"/>
      <c r="AM45"/>
      <c r="AN45"/>
      <c r="AO45"/>
      <c r="AP45"/>
      <c r="AQ45"/>
      <c r="AR45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ht="36" customHeight="1">
      <c r="A46" s="38"/>
      <c r="B46" s="38"/>
      <c r="C46" s="38"/>
      <c r="D46" s="38"/>
      <c r="E46" s="38"/>
      <c r="F46" s="38"/>
      <c r="G46" s="39"/>
      <c r="H46" s="38"/>
      <c r="I46" s="38"/>
      <c r="J46" s="39"/>
      <c r="K46" s="39"/>
      <c r="L46" s="39"/>
      <c r="M46" s="38"/>
      <c r="N46" s="39"/>
      <c r="O46" s="39"/>
      <c r="P46" s="41" t="str">
        <f>IF(COUNTA(A46:O46)=0,"",IF(OR(A46="",B46="",C46&lt;=0,D46&lt;=0,D46&lt;&gt;INT(D46),AND(NOT(ISNUMBER(G46)),OR(E46&lt;=0,F46&lt;=0)),COUNT(H46:I46)&lt;2,M46=""),"Uzupełnij dane wymagane",IF(OR(MIN(C46:L46)&lt;0,I46&lt;&gt;INT(I46),AND(M46&lt;&gt;"Tak",M46&lt;&gt;"Nie")),"Popraw dane wejściowe",IF(OR(COUNTIFS('Cennik i ustawienia'!$A$28:$A$127,Q46)&lt;&gt;1,COUNTIFS('Cennik i ustawienia'!$J$6:$J$35,B46)&lt;&gt;1),"Uzupełnij cennik: materiał / grubość",IF(OR(COUNTIFS('Cennik i ustawienia'!$A$28:$A$127,Q46,'Cennik i ustawienia'!$F$28:$F$127,"OK")&lt;&gt;1,R46&lt;=0,COUNT(R46:S46)&lt;2),"Uzupełnij parametry cennika","OK")))))</f>
      </c>
      <c r="Q46" s="40" t="str">
        <f>IF(COUNTA(A46:O46)=0,"",B46&amp;"|"&amp;C46)</f>
      </c>
      <c r="R46" s="40" t="str">
        <f>IF(Q46="","",IF(COUNTIFS('Cennik i ustawienia'!$J$6:$J$35,B46)=1,SUMIFS('Cennik i ustawienia'!$K$6:$K$35,'Cennik i ustawienia'!$J$6:$J$35,B46),""))</f>
      </c>
      <c r="S46" s="40" t="str">
        <f>IF(Q46="","",IF(COUNTIFS('Cennik i ustawienia'!$J$6:$J$35,B46)=1,SUMIFS('Cennik i ustawienia'!$L$6:$L$35,'Cennik i ustawienia'!$J$6:$J$35,B46),""))</f>
      </c>
      <c r="T46" s="40" t="str">
        <f>IF(Q46="","",IF(COUNTIFS('Cennik i ustawienia'!$A$28:$A$127,Q46)=1,SUMIFS('Cennik i ustawienia'!$D$28:$D$127,'Cennik i ustawienia'!$A$28:$A$127,Q46),""))</f>
      </c>
      <c r="U46" s="40" t="str">
        <f>IF(Q46="","",IF(COUNTIFS('Cennik i ustawienia'!$A$28:$A$127,Q46)=1,SUMIFS('Cennik i ustawienia'!$E$28:$E$127,'Cennik i ustawienia'!$A$28:$A$127,Q46),""))</f>
      </c>
      <c r="V46" s="43" t="str">
        <f>IF(P46&lt;&gt;"OK","",IF(ISNUMBER(G46),G46,E46*F46*C46*R46/1000000000*(1+'Cennik i ustawienia'!$B$9)))</f>
      </c>
      <c r="W46" s="44" t="str">
        <f>IF(P46&lt;&gt;"OK","",IF(M46="Tak",0,V46*S46))</f>
      </c>
      <c r="X46" s="43" t="str">
        <f>IF(P46&lt;&gt;"OK","",H46/1000)</f>
      </c>
      <c r="Y46" s="43" t="str">
        <f>IF(P46&lt;&gt;"OK","",X46*D46)</f>
      </c>
      <c r="Z46" s="44" t="str">
        <f>IF(P46&lt;&gt;"OK","",X46*T46+I46*U46)</f>
      </c>
      <c r="AA46" s="44" t="str">
        <f>IF(P46&lt;&gt;"OK","",J46/60*'Cennik i ustawienia'!$B$6)</f>
      </c>
      <c r="AB46" s="44" t="str">
        <f>IF(P46&lt;&gt;"OK","",$K$7*D46/$K$6)</f>
      </c>
      <c r="AC46" s="44" t="str">
        <f>IF(P46&lt;&gt;"OK","",(AA46+AB46)/D46)</f>
      </c>
      <c r="AD46" s="44" t="str">
        <f>IF(P46&lt;&gt;"OK","",SUM(W46,Z46,K46,AC46)+L46/D46)</f>
      </c>
      <c r="AE46" s="44" t="str">
        <f>IF(P46&lt;&gt;"OK","",AD46*D46)</f>
      </c>
      <c r="AF46" s="44" t="str">
        <f>IF(P46&lt;&gt;"OK","",IF('Cennik i ustawienia'!$B$11="Narzut na koszt",AD46*(1+'Cennik i ustawienia'!$B$12),AD46/(1-'Cennik i ustawienia'!$B$13)))</f>
      </c>
      <c r="AG46" s="44" t="str">
        <f>IF(P46&lt;&gt;"OK","",ROUND(AF46*D46,2))</f>
      </c>
      <c r="AH46" s="44" t="str">
        <f>IF(P46&lt;&gt;"OK","",ROUND(AG46*(1-$B$13),2))</f>
      </c>
      <c r="AI46" s="44" t="str">
        <f>IF(P46&lt;&gt;"OK","",AH46/D46)</f>
      </c>
      <c r="AJ46"/>
      <c r="AK46"/>
      <c r="AL46"/>
      <c r="AM46"/>
      <c r="AN46"/>
      <c r="AO46"/>
      <c r="AP46"/>
      <c r="AQ46"/>
      <c r="AR46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ht="36" customHeight="1">
      <c r="A47" s="38"/>
      <c r="B47" s="38"/>
      <c r="C47" s="38"/>
      <c r="D47" s="38"/>
      <c r="E47" s="38"/>
      <c r="F47" s="38"/>
      <c r="G47" s="39"/>
      <c r="H47" s="38"/>
      <c r="I47" s="38"/>
      <c r="J47" s="39"/>
      <c r="K47" s="39"/>
      <c r="L47" s="39"/>
      <c r="M47" s="38"/>
      <c r="N47" s="39"/>
      <c r="O47" s="39"/>
      <c r="P47" s="41" t="str">
        <f>IF(COUNTA(A47:O47)=0,"",IF(OR(A47="",B47="",C47&lt;=0,D47&lt;=0,D47&lt;&gt;INT(D47),AND(NOT(ISNUMBER(G47)),OR(E47&lt;=0,F47&lt;=0)),COUNT(H47:I47)&lt;2,M47=""),"Uzupełnij dane wymagane",IF(OR(MIN(C47:L47)&lt;0,I47&lt;&gt;INT(I47),AND(M47&lt;&gt;"Tak",M47&lt;&gt;"Nie")),"Popraw dane wejściowe",IF(OR(COUNTIFS('Cennik i ustawienia'!$A$28:$A$127,Q47)&lt;&gt;1,COUNTIFS('Cennik i ustawienia'!$J$6:$J$35,B47)&lt;&gt;1),"Uzupełnij cennik: materiał / grubość",IF(OR(COUNTIFS('Cennik i ustawienia'!$A$28:$A$127,Q47,'Cennik i ustawienia'!$F$28:$F$127,"OK")&lt;&gt;1,R47&lt;=0,COUNT(R47:S47)&lt;2),"Uzupełnij parametry cennika","OK")))))</f>
      </c>
      <c r="Q47" s="40" t="str">
        <f>IF(COUNTA(A47:O47)=0,"",B47&amp;"|"&amp;C47)</f>
      </c>
      <c r="R47" s="40" t="str">
        <f>IF(Q47="","",IF(COUNTIFS('Cennik i ustawienia'!$J$6:$J$35,B47)=1,SUMIFS('Cennik i ustawienia'!$K$6:$K$35,'Cennik i ustawienia'!$J$6:$J$35,B47),""))</f>
      </c>
      <c r="S47" s="40" t="str">
        <f>IF(Q47="","",IF(COUNTIFS('Cennik i ustawienia'!$J$6:$J$35,B47)=1,SUMIFS('Cennik i ustawienia'!$L$6:$L$35,'Cennik i ustawienia'!$J$6:$J$35,B47),""))</f>
      </c>
      <c r="T47" s="40" t="str">
        <f>IF(Q47="","",IF(COUNTIFS('Cennik i ustawienia'!$A$28:$A$127,Q47)=1,SUMIFS('Cennik i ustawienia'!$D$28:$D$127,'Cennik i ustawienia'!$A$28:$A$127,Q47),""))</f>
      </c>
      <c r="U47" s="40" t="str">
        <f>IF(Q47="","",IF(COUNTIFS('Cennik i ustawienia'!$A$28:$A$127,Q47)=1,SUMIFS('Cennik i ustawienia'!$E$28:$E$127,'Cennik i ustawienia'!$A$28:$A$127,Q47),""))</f>
      </c>
      <c r="V47" s="43" t="str">
        <f>IF(P47&lt;&gt;"OK","",IF(ISNUMBER(G47),G47,E47*F47*C47*R47/1000000000*(1+'Cennik i ustawienia'!$B$9)))</f>
      </c>
      <c r="W47" s="44" t="str">
        <f>IF(P47&lt;&gt;"OK","",IF(M47="Tak",0,V47*S47))</f>
      </c>
      <c r="X47" s="43" t="str">
        <f>IF(P47&lt;&gt;"OK","",H47/1000)</f>
      </c>
      <c r="Y47" s="43" t="str">
        <f>IF(P47&lt;&gt;"OK","",X47*D47)</f>
      </c>
      <c r="Z47" s="44" t="str">
        <f>IF(P47&lt;&gt;"OK","",X47*T47+I47*U47)</f>
      </c>
      <c r="AA47" s="44" t="str">
        <f>IF(P47&lt;&gt;"OK","",J47/60*'Cennik i ustawienia'!$B$6)</f>
      </c>
      <c r="AB47" s="44" t="str">
        <f>IF(P47&lt;&gt;"OK","",$K$7*D47/$K$6)</f>
      </c>
      <c r="AC47" s="44" t="str">
        <f>IF(P47&lt;&gt;"OK","",(AA47+AB47)/D47)</f>
      </c>
      <c r="AD47" s="44" t="str">
        <f>IF(P47&lt;&gt;"OK","",SUM(W47,Z47,K47,AC47)+L47/D47)</f>
      </c>
      <c r="AE47" s="44" t="str">
        <f>IF(P47&lt;&gt;"OK","",AD47*D47)</f>
      </c>
      <c r="AF47" s="44" t="str">
        <f>IF(P47&lt;&gt;"OK","",IF('Cennik i ustawienia'!$B$11="Narzut na koszt",AD47*(1+'Cennik i ustawienia'!$B$12),AD47/(1-'Cennik i ustawienia'!$B$13)))</f>
      </c>
      <c r="AG47" s="44" t="str">
        <f>IF(P47&lt;&gt;"OK","",ROUND(AF47*D47,2))</f>
      </c>
      <c r="AH47" s="44" t="str">
        <f>IF(P47&lt;&gt;"OK","",ROUND(AG47*(1-$B$13),2))</f>
      </c>
      <c r="AI47" s="44" t="str">
        <f>IF(P47&lt;&gt;"OK","",AH47/D47)</f>
      </c>
      <c r="AJ47"/>
      <c r="AK47"/>
      <c r="AL47"/>
      <c r="AM47"/>
      <c r="AN47"/>
      <c r="AO47"/>
      <c r="AP47"/>
      <c r="AQ47"/>
      <c r="AR47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ht="36" customHeight="1">
      <c r="A48" s="38"/>
      <c r="B48" s="38"/>
      <c r="C48" s="38"/>
      <c r="D48" s="38"/>
      <c r="E48" s="38"/>
      <c r="F48" s="38"/>
      <c r="G48" s="39"/>
      <c r="H48" s="38"/>
      <c r="I48" s="38"/>
      <c r="J48" s="39"/>
      <c r="K48" s="39"/>
      <c r="L48" s="39"/>
      <c r="M48" s="38"/>
      <c r="N48" s="39"/>
      <c r="O48" s="39"/>
      <c r="P48" s="41" t="str">
        <f>IF(COUNTA(A48:O48)=0,"",IF(OR(A48="",B48="",C48&lt;=0,D48&lt;=0,D48&lt;&gt;INT(D48),AND(NOT(ISNUMBER(G48)),OR(E48&lt;=0,F48&lt;=0)),COUNT(H48:I48)&lt;2,M48=""),"Uzupełnij dane wymagane",IF(OR(MIN(C48:L48)&lt;0,I48&lt;&gt;INT(I48),AND(M48&lt;&gt;"Tak",M48&lt;&gt;"Nie")),"Popraw dane wejściowe",IF(OR(COUNTIFS('Cennik i ustawienia'!$A$28:$A$127,Q48)&lt;&gt;1,COUNTIFS('Cennik i ustawienia'!$J$6:$J$35,B48)&lt;&gt;1),"Uzupełnij cennik: materiał / grubość",IF(OR(COUNTIFS('Cennik i ustawienia'!$A$28:$A$127,Q48,'Cennik i ustawienia'!$F$28:$F$127,"OK")&lt;&gt;1,R48&lt;=0,COUNT(R48:S48)&lt;2),"Uzupełnij parametry cennika","OK")))))</f>
      </c>
      <c r="Q48" s="40" t="str">
        <f>IF(COUNTA(A48:O48)=0,"",B48&amp;"|"&amp;C48)</f>
      </c>
      <c r="R48" s="40" t="str">
        <f>IF(Q48="","",IF(COUNTIFS('Cennik i ustawienia'!$J$6:$J$35,B48)=1,SUMIFS('Cennik i ustawienia'!$K$6:$K$35,'Cennik i ustawienia'!$J$6:$J$35,B48),""))</f>
      </c>
      <c r="S48" s="40" t="str">
        <f>IF(Q48="","",IF(COUNTIFS('Cennik i ustawienia'!$J$6:$J$35,B48)=1,SUMIFS('Cennik i ustawienia'!$L$6:$L$35,'Cennik i ustawienia'!$J$6:$J$35,B48),""))</f>
      </c>
      <c r="T48" s="40" t="str">
        <f>IF(Q48="","",IF(COUNTIFS('Cennik i ustawienia'!$A$28:$A$127,Q48)=1,SUMIFS('Cennik i ustawienia'!$D$28:$D$127,'Cennik i ustawienia'!$A$28:$A$127,Q48),""))</f>
      </c>
      <c r="U48" s="40" t="str">
        <f>IF(Q48="","",IF(COUNTIFS('Cennik i ustawienia'!$A$28:$A$127,Q48)=1,SUMIFS('Cennik i ustawienia'!$E$28:$E$127,'Cennik i ustawienia'!$A$28:$A$127,Q48),""))</f>
      </c>
      <c r="V48" s="43" t="str">
        <f>IF(P48&lt;&gt;"OK","",IF(ISNUMBER(G48),G48,E48*F48*C48*R48/1000000000*(1+'Cennik i ustawienia'!$B$9)))</f>
      </c>
      <c r="W48" s="44" t="str">
        <f>IF(P48&lt;&gt;"OK","",IF(M48="Tak",0,V48*S48))</f>
      </c>
      <c r="X48" s="43" t="str">
        <f>IF(P48&lt;&gt;"OK","",H48/1000)</f>
      </c>
      <c r="Y48" s="43" t="str">
        <f>IF(P48&lt;&gt;"OK","",X48*D48)</f>
      </c>
      <c r="Z48" s="44" t="str">
        <f>IF(P48&lt;&gt;"OK","",X48*T48+I48*U48)</f>
      </c>
      <c r="AA48" s="44" t="str">
        <f>IF(P48&lt;&gt;"OK","",J48/60*'Cennik i ustawienia'!$B$6)</f>
      </c>
      <c r="AB48" s="44" t="str">
        <f>IF(P48&lt;&gt;"OK","",$K$7*D48/$K$6)</f>
      </c>
      <c r="AC48" s="44" t="str">
        <f>IF(P48&lt;&gt;"OK","",(AA48+AB48)/D48)</f>
      </c>
      <c r="AD48" s="44" t="str">
        <f>IF(P48&lt;&gt;"OK","",SUM(W48,Z48,K48,AC48)+L48/D48)</f>
      </c>
      <c r="AE48" s="44" t="str">
        <f>IF(P48&lt;&gt;"OK","",AD48*D48)</f>
      </c>
      <c r="AF48" s="44" t="str">
        <f>IF(P48&lt;&gt;"OK","",IF('Cennik i ustawienia'!$B$11="Narzut na koszt",AD48*(1+'Cennik i ustawienia'!$B$12),AD48/(1-'Cennik i ustawienia'!$B$13)))</f>
      </c>
      <c r="AG48" s="44" t="str">
        <f>IF(P48&lt;&gt;"OK","",ROUND(AF48*D48,2))</f>
      </c>
      <c r="AH48" s="44" t="str">
        <f>IF(P48&lt;&gt;"OK","",ROUND(AG48*(1-$B$13),2))</f>
      </c>
      <c r="AI48" s="44" t="str">
        <f>IF(P48&lt;&gt;"OK","",AH48/D48)</f>
      </c>
      <c r="AJ48"/>
      <c r="AK48"/>
      <c r="AL48"/>
      <c r="AM48"/>
      <c r="AN48"/>
      <c r="AO48"/>
      <c r="AP48"/>
      <c r="AQ48"/>
      <c r="AR48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ht="36" customHeight="1">
      <c r="A49" s="38"/>
      <c r="B49" s="38"/>
      <c r="C49" s="38"/>
      <c r="D49" s="38"/>
      <c r="E49" s="38"/>
      <c r="F49" s="38"/>
      <c r="G49" s="39"/>
      <c r="H49" s="38"/>
      <c r="I49" s="38"/>
      <c r="J49" s="39"/>
      <c r="K49" s="39"/>
      <c r="L49" s="39"/>
      <c r="M49" s="38"/>
      <c r="N49" s="39"/>
      <c r="O49" s="39"/>
      <c r="P49" s="41" t="str">
        <f>IF(COUNTA(A49:O49)=0,"",IF(OR(A49="",B49="",C49&lt;=0,D49&lt;=0,D49&lt;&gt;INT(D49),AND(NOT(ISNUMBER(G49)),OR(E49&lt;=0,F49&lt;=0)),COUNT(H49:I49)&lt;2,M49=""),"Uzupełnij dane wymagane",IF(OR(MIN(C49:L49)&lt;0,I49&lt;&gt;INT(I49),AND(M49&lt;&gt;"Tak",M49&lt;&gt;"Nie")),"Popraw dane wejściowe",IF(OR(COUNTIFS('Cennik i ustawienia'!$A$28:$A$127,Q49)&lt;&gt;1,COUNTIFS('Cennik i ustawienia'!$J$6:$J$35,B49)&lt;&gt;1),"Uzupełnij cennik: materiał / grubość",IF(OR(COUNTIFS('Cennik i ustawienia'!$A$28:$A$127,Q49,'Cennik i ustawienia'!$F$28:$F$127,"OK")&lt;&gt;1,R49&lt;=0,COUNT(R49:S49)&lt;2),"Uzupełnij parametry cennika","OK")))))</f>
      </c>
      <c r="Q49" s="40" t="str">
        <f>IF(COUNTA(A49:O49)=0,"",B49&amp;"|"&amp;C49)</f>
      </c>
      <c r="R49" s="40" t="str">
        <f>IF(Q49="","",IF(COUNTIFS('Cennik i ustawienia'!$J$6:$J$35,B49)=1,SUMIFS('Cennik i ustawienia'!$K$6:$K$35,'Cennik i ustawienia'!$J$6:$J$35,B49),""))</f>
      </c>
      <c r="S49" s="40" t="str">
        <f>IF(Q49="","",IF(COUNTIFS('Cennik i ustawienia'!$J$6:$J$35,B49)=1,SUMIFS('Cennik i ustawienia'!$L$6:$L$35,'Cennik i ustawienia'!$J$6:$J$35,B49),""))</f>
      </c>
      <c r="T49" s="40" t="str">
        <f>IF(Q49="","",IF(COUNTIFS('Cennik i ustawienia'!$A$28:$A$127,Q49)=1,SUMIFS('Cennik i ustawienia'!$D$28:$D$127,'Cennik i ustawienia'!$A$28:$A$127,Q49),""))</f>
      </c>
      <c r="U49" s="40" t="str">
        <f>IF(Q49="","",IF(COUNTIFS('Cennik i ustawienia'!$A$28:$A$127,Q49)=1,SUMIFS('Cennik i ustawienia'!$E$28:$E$127,'Cennik i ustawienia'!$A$28:$A$127,Q49),""))</f>
      </c>
      <c r="V49" s="43" t="str">
        <f>IF(P49&lt;&gt;"OK","",IF(ISNUMBER(G49),G49,E49*F49*C49*R49/1000000000*(1+'Cennik i ustawienia'!$B$9)))</f>
      </c>
      <c r="W49" s="44" t="str">
        <f>IF(P49&lt;&gt;"OK","",IF(M49="Tak",0,V49*S49))</f>
      </c>
      <c r="X49" s="43" t="str">
        <f>IF(P49&lt;&gt;"OK","",H49/1000)</f>
      </c>
      <c r="Y49" s="43" t="str">
        <f>IF(P49&lt;&gt;"OK","",X49*D49)</f>
      </c>
      <c r="Z49" s="44" t="str">
        <f>IF(P49&lt;&gt;"OK","",X49*T49+I49*U49)</f>
      </c>
      <c r="AA49" s="44" t="str">
        <f>IF(P49&lt;&gt;"OK","",J49/60*'Cennik i ustawienia'!$B$6)</f>
      </c>
      <c r="AB49" s="44" t="str">
        <f>IF(P49&lt;&gt;"OK","",$K$7*D49/$K$6)</f>
      </c>
      <c r="AC49" s="44" t="str">
        <f>IF(P49&lt;&gt;"OK","",(AA49+AB49)/D49)</f>
      </c>
      <c r="AD49" s="44" t="str">
        <f>IF(P49&lt;&gt;"OK","",SUM(W49,Z49,K49,AC49)+L49/D49)</f>
      </c>
      <c r="AE49" s="44" t="str">
        <f>IF(P49&lt;&gt;"OK","",AD49*D49)</f>
      </c>
      <c r="AF49" s="44" t="str">
        <f>IF(P49&lt;&gt;"OK","",IF('Cennik i ustawienia'!$B$11="Narzut na koszt",AD49*(1+'Cennik i ustawienia'!$B$12),AD49/(1-'Cennik i ustawienia'!$B$13)))</f>
      </c>
      <c r="AG49" s="44" t="str">
        <f>IF(P49&lt;&gt;"OK","",ROUND(AF49*D49,2))</f>
      </c>
      <c r="AH49" s="44" t="str">
        <f>IF(P49&lt;&gt;"OK","",ROUND(AG49*(1-$B$13),2))</f>
      </c>
      <c r="AI49" s="44" t="str">
        <f>IF(P49&lt;&gt;"OK","",AH49/D49)</f>
      </c>
      <c r="AJ49"/>
      <c r="AK49"/>
      <c r="AL49"/>
      <c r="AM49"/>
      <c r="AN49"/>
      <c r="AO49"/>
      <c r="AP49"/>
      <c r="AQ49"/>
      <c r="AR49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ht="36" customHeight="1">
      <c r="A50" s="38"/>
      <c r="B50" s="38"/>
      <c r="C50" s="38"/>
      <c r="D50" s="38"/>
      <c r="E50" s="38"/>
      <c r="F50" s="38"/>
      <c r="G50" s="39"/>
      <c r="H50" s="38"/>
      <c r="I50" s="38"/>
      <c r="J50" s="39"/>
      <c r="K50" s="39"/>
      <c r="L50" s="39"/>
      <c r="M50" s="38"/>
      <c r="N50" s="39"/>
      <c r="O50" s="39"/>
      <c r="P50" s="41" t="str">
        <f>IF(COUNTA(A50:O50)=0,"",IF(OR(A50="",B50="",C50&lt;=0,D50&lt;=0,D50&lt;&gt;INT(D50),AND(NOT(ISNUMBER(G50)),OR(E50&lt;=0,F50&lt;=0)),COUNT(H50:I50)&lt;2,M50=""),"Uzupełnij dane wymagane",IF(OR(MIN(C50:L50)&lt;0,I50&lt;&gt;INT(I50),AND(M50&lt;&gt;"Tak",M50&lt;&gt;"Nie")),"Popraw dane wejściowe",IF(OR(COUNTIFS('Cennik i ustawienia'!$A$28:$A$127,Q50)&lt;&gt;1,COUNTIFS('Cennik i ustawienia'!$J$6:$J$35,B50)&lt;&gt;1),"Uzupełnij cennik: materiał / grubość",IF(OR(COUNTIFS('Cennik i ustawienia'!$A$28:$A$127,Q50,'Cennik i ustawienia'!$F$28:$F$127,"OK")&lt;&gt;1,R50&lt;=0,COUNT(R50:S50)&lt;2),"Uzupełnij parametry cennika","OK")))))</f>
      </c>
      <c r="Q50" s="40" t="str">
        <f>IF(COUNTA(A50:O50)=0,"",B50&amp;"|"&amp;C50)</f>
      </c>
      <c r="R50" s="40" t="str">
        <f>IF(Q50="","",IF(COUNTIFS('Cennik i ustawienia'!$J$6:$J$35,B50)=1,SUMIFS('Cennik i ustawienia'!$K$6:$K$35,'Cennik i ustawienia'!$J$6:$J$35,B50),""))</f>
      </c>
      <c r="S50" s="40" t="str">
        <f>IF(Q50="","",IF(COUNTIFS('Cennik i ustawienia'!$J$6:$J$35,B50)=1,SUMIFS('Cennik i ustawienia'!$L$6:$L$35,'Cennik i ustawienia'!$J$6:$J$35,B50),""))</f>
      </c>
      <c r="T50" s="40" t="str">
        <f>IF(Q50="","",IF(COUNTIFS('Cennik i ustawienia'!$A$28:$A$127,Q50)=1,SUMIFS('Cennik i ustawienia'!$D$28:$D$127,'Cennik i ustawienia'!$A$28:$A$127,Q50),""))</f>
      </c>
      <c r="U50" s="40" t="str">
        <f>IF(Q50="","",IF(COUNTIFS('Cennik i ustawienia'!$A$28:$A$127,Q50)=1,SUMIFS('Cennik i ustawienia'!$E$28:$E$127,'Cennik i ustawienia'!$A$28:$A$127,Q50),""))</f>
      </c>
      <c r="V50" s="43" t="str">
        <f>IF(P50&lt;&gt;"OK","",IF(ISNUMBER(G50),G50,E50*F50*C50*R50/1000000000*(1+'Cennik i ustawienia'!$B$9)))</f>
      </c>
      <c r="W50" s="44" t="str">
        <f>IF(P50&lt;&gt;"OK","",IF(M50="Tak",0,V50*S50))</f>
      </c>
      <c r="X50" s="43" t="str">
        <f>IF(P50&lt;&gt;"OK","",H50/1000)</f>
      </c>
      <c r="Y50" s="43" t="str">
        <f>IF(P50&lt;&gt;"OK","",X50*D50)</f>
      </c>
      <c r="Z50" s="44" t="str">
        <f>IF(P50&lt;&gt;"OK","",X50*T50+I50*U50)</f>
      </c>
      <c r="AA50" s="44" t="str">
        <f>IF(P50&lt;&gt;"OK","",J50/60*'Cennik i ustawienia'!$B$6)</f>
      </c>
      <c r="AB50" s="44" t="str">
        <f>IF(P50&lt;&gt;"OK","",$K$7*D50/$K$6)</f>
      </c>
      <c r="AC50" s="44" t="str">
        <f>IF(P50&lt;&gt;"OK","",(AA50+AB50)/D50)</f>
      </c>
      <c r="AD50" s="44" t="str">
        <f>IF(P50&lt;&gt;"OK","",SUM(W50,Z50,K50,AC50)+L50/D50)</f>
      </c>
      <c r="AE50" s="44" t="str">
        <f>IF(P50&lt;&gt;"OK","",AD50*D50)</f>
      </c>
      <c r="AF50" s="44" t="str">
        <f>IF(P50&lt;&gt;"OK","",IF('Cennik i ustawienia'!$B$11="Narzut na koszt",AD50*(1+'Cennik i ustawienia'!$B$12),AD50/(1-'Cennik i ustawienia'!$B$13)))</f>
      </c>
      <c r="AG50" s="44" t="str">
        <f>IF(P50&lt;&gt;"OK","",ROUND(AF50*D50,2))</f>
      </c>
      <c r="AH50" s="44" t="str">
        <f>IF(P50&lt;&gt;"OK","",ROUND(AG50*(1-$B$13),2))</f>
      </c>
      <c r="AI50" s="44" t="str">
        <f>IF(P50&lt;&gt;"OK","",AH50/D50)</f>
      </c>
      <c r="AJ50"/>
      <c r="AK50"/>
      <c r="AL50"/>
      <c r="AM50"/>
      <c r="AN50"/>
      <c r="AO50"/>
      <c r="AP50"/>
      <c r="AQ50"/>
      <c r="AR50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ht="36" customHeight="1">
      <c r="A51" s="38"/>
      <c r="B51" s="38"/>
      <c r="C51" s="38"/>
      <c r="D51" s="38"/>
      <c r="E51" s="38"/>
      <c r="F51" s="38"/>
      <c r="G51" s="39"/>
      <c r="H51" s="38"/>
      <c r="I51" s="38"/>
      <c r="J51" s="39"/>
      <c r="K51" s="39"/>
      <c r="L51" s="39"/>
      <c r="M51" s="38"/>
      <c r="N51" s="39"/>
      <c r="O51" s="39"/>
      <c r="P51" s="41" t="str">
        <f>IF(COUNTA(A51:O51)=0,"",IF(OR(A51="",B51="",C51&lt;=0,D51&lt;=0,D51&lt;&gt;INT(D51),AND(NOT(ISNUMBER(G51)),OR(E51&lt;=0,F51&lt;=0)),COUNT(H51:I51)&lt;2,M51=""),"Uzupełnij dane wymagane",IF(OR(MIN(C51:L51)&lt;0,I51&lt;&gt;INT(I51),AND(M51&lt;&gt;"Tak",M51&lt;&gt;"Nie")),"Popraw dane wejściowe",IF(OR(COUNTIFS('Cennik i ustawienia'!$A$28:$A$127,Q51)&lt;&gt;1,COUNTIFS('Cennik i ustawienia'!$J$6:$J$35,B51)&lt;&gt;1),"Uzupełnij cennik: materiał / grubość",IF(OR(COUNTIFS('Cennik i ustawienia'!$A$28:$A$127,Q51,'Cennik i ustawienia'!$F$28:$F$127,"OK")&lt;&gt;1,R51&lt;=0,COUNT(R51:S51)&lt;2),"Uzupełnij parametry cennika","OK")))))</f>
      </c>
      <c r="Q51" s="40" t="str">
        <f>IF(COUNTA(A51:O51)=0,"",B51&amp;"|"&amp;C51)</f>
      </c>
      <c r="R51" s="40" t="str">
        <f>IF(Q51="","",IF(COUNTIFS('Cennik i ustawienia'!$J$6:$J$35,B51)=1,SUMIFS('Cennik i ustawienia'!$K$6:$K$35,'Cennik i ustawienia'!$J$6:$J$35,B51),""))</f>
      </c>
      <c r="S51" s="40" t="str">
        <f>IF(Q51="","",IF(COUNTIFS('Cennik i ustawienia'!$J$6:$J$35,B51)=1,SUMIFS('Cennik i ustawienia'!$L$6:$L$35,'Cennik i ustawienia'!$J$6:$J$35,B51),""))</f>
      </c>
      <c r="T51" s="40" t="str">
        <f>IF(Q51="","",IF(COUNTIFS('Cennik i ustawienia'!$A$28:$A$127,Q51)=1,SUMIFS('Cennik i ustawienia'!$D$28:$D$127,'Cennik i ustawienia'!$A$28:$A$127,Q51),""))</f>
      </c>
      <c r="U51" s="40" t="str">
        <f>IF(Q51="","",IF(COUNTIFS('Cennik i ustawienia'!$A$28:$A$127,Q51)=1,SUMIFS('Cennik i ustawienia'!$E$28:$E$127,'Cennik i ustawienia'!$A$28:$A$127,Q51),""))</f>
      </c>
      <c r="V51" s="43" t="str">
        <f>IF(P51&lt;&gt;"OK","",IF(ISNUMBER(G51),G51,E51*F51*C51*R51/1000000000*(1+'Cennik i ustawienia'!$B$9)))</f>
      </c>
      <c r="W51" s="44" t="str">
        <f>IF(P51&lt;&gt;"OK","",IF(M51="Tak",0,V51*S51))</f>
      </c>
      <c r="X51" s="43" t="str">
        <f>IF(P51&lt;&gt;"OK","",H51/1000)</f>
      </c>
      <c r="Y51" s="43" t="str">
        <f>IF(P51&lt;&gt;"OK","",X51*D51)</f>
      </c>
      <c r="Z51" s="44" t="str">
        <f>IF(P51&lt;&gt;"OK","",X51*T51+I51*U51)</f>
      </c>
      <c r="AA51" s="44" t="str">
        <f>IF(P51&lt;&gt;"OK","",J51/60*'Cennik i ustawienia'!$B$6)</f>
      </c>
      <c r="AB51" s="44" t="str">
        <f>IF(P51&lt;&gt;"OK","",$K$7*D51/$K$6)</f>
      </c>
      <c r="AC51" s="44" t="str">
        <f>IF(P51&lt;&gt;"OK","",(AA51+AB51)/D51)</f>
      </c>
      <c r="AD51" s="44" t="str">
        <f>IF(P51&lt;&gt;"OK","",SUM(W51,Z51,K51,AC51)+L51/D51)</f>
      </c>
      <c r="AE51" s="44" t="str">
        <f>IF(P51&lt;&gt;"OK","",AD51*D51)</f>
      </c>
      <c r="AF51" s="44" t="str">
        <f>IF(P51&lt;&gt;"OK","",IF('Cennik i ustawienia'!$B$11="Narzut na koszt",AD51*(1+'Cennik i ustawienia'!$B$12),AD51/(1-'Cennik i ustawienia'!$B$13)))</f>
      </c>
      <c r="AG51" s="44" t="str">
        <f>IF(P51&lt;&gt;"OK","",ROUND(AF51*D51,2))</f>
      </c>
      <c r="AH51" s="44" t="str">
        <f>IF(P51&lt;&gt;"OK","",ROUND(AG51*(1-$B$13),2))</f>
      </c>
      <c r="AI51" s="44" t="str">
        <f>IF(P51&lt;&gt;"OK","",AH51/D51)</f>
      </c>
      <c r="AJ51"/>
      <c r="AK51"/>
      <c r="AL51"/>
      <c r="AM51"/>
      <c r="AN51"/>
      <c r="AO51"/>
      <c r="AP51"/>
      <c r="AQ51"/>
      <c r="AR5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ht="36" customHeight="1">
      <c r="A52" s="38"/>
      <c r="B52" s="38"/>
      <c r="C52" s="38"/>
      <c r="D52" s="38"/>
      <c r="E52" s="38"/>
      <c r="F52" s="38"/>
      <c r="G52" s="39"/>
      <c r="H52" s="38"/>
      <c r="I52" s="38"/>
      <c r="J52" s="39"/>
      <c r="K52" s="39"/>
      <c r="L52" s="39"/>
      <c r="M52" s="38"/>
      <c r="N52" s="39"/>
      <c r="O52" s="39"/>
      <c r="P52" s="41" t="str">
        <f>IF(COUNTA(A52:O52)=0,"",IF(OR(A52="",B52="",C52&lt;=0,D52&lt;=0,D52&lt;&gt;INT(D52),AND(NOT(ISNUMBER(G52)),OR(E52&lt;=0,F52&lt;=0)),COUNT(H52:I52)&lt;2,M52=""),"Uzupełnij dane wymagane",IF(OR(MIN(C52:L52)&lt;0,I52&lt;&gt;INT(I52),AND(M52&lt;&gt;"Tak",M52&lt;&gt;"Nie")),"Popraw dane wejściowe",IF(OR(COUNTIFS('Cennik i ustawienia'!$A$28:$A$127,Q52)&lt;&gt;1,COUNTIFS('Cennik i ustawienia'!$J$6:$J$35,B52)&lt;&gt;1),"Uzupełnij cennik: materiał / grubość",IF(OR(COUNTIFS('Cennik i ustawienia'!$A$28:$A$127,Q52,'Cennik i ustawienia'!$F$28:$F$127,"OK")&lt;&gt;1,R52&lt;=0,COUNT(R52:S52)&lt;2),"Uzupełnij parametry cennika","OK")))))</f>
      </c>
      <c r="Q52" s="40" t="str">
        <f>IF(COUNTA(A52:O52)=0,"",B52&amp;"|"&amp;C52)</f>
      </c>
      <c r="R52" s="40" t="str">
        <f>IF(Q52="","",IF(COUNTIFS('Cennik i ustawienia'!$J$6:$J$35,B52)=1,SUMIFS('Cennik i ustawienia'!$K$6:$K$35,'Cennik i ustawienia'!$J$6:$J$35,B52),""))</f>
      </c>
      <c r="S52" s="40" t="str">
        <f>IF(Q52="","",IF(COUNTIFS('Cennik i ustawienia'!$J$6:$J$35,B52)=1,SUMIFS('Cennik i ustawienia'!$L$6:$L$35,'Cennik i ustawienia'!$J$6:$J$35,B52),""))</f>
      </c>
      <c r="T52" s="40" t="str">
        <f>IF(Q52="","",IF(COUNTIFS('Cennik i ustawienia'!$A$28:$A$127,Q52)=1,SUMIFS('Cennik i ustawienia'!$D$28:$D$127,'Cennik i ustawienia'!$A$28:$A$127,Q52),""))</f>
      </c>
      <c r="U52" s="40" t="str">
        <f>IF(Q52="","",IF(COUNTIFS('Cennik i ustawienia'!$A$28:$A$127,Q52)=1,SUMIFS('Cennik i ustawienia'!$E$28:$E$127,'Cennik i ustawienia'!$A$28:$A$127,Q52),""))</f>
      </c>
      <c r="V52" s="43" t="str">
        <f>IF(P52&lt;&gt;"OK","",IF(ISNUMBER(G52),G52,E52*F52*C52*R52/1000000000*(1+'Cennik i ustawienia'!$B$9)))</f>
      </c>
      <c r="W52" s="44" t="str">
        <f>IF(P52&lt;&gt;"OK","",IF(M52="Tak",0,V52*S52))</f>
      </c>
      <c r="X52" s="43" t="str">
        <f>IF(P52&lt;&gt;"OK","",H52/1000)</f>
      </c>
      <c r="Y52" s="43" t="str">
        <f>IF(P52&lt;&gt;"OK","",X52*D52)</f>
      </c>
      <c r="Z52" s="44" t="str">
        <f>IF(P52&lt;&gt;"OK","",X52*T52+I52*U52)</f>
      </c>
      <c r="AA52" s="44" t="str">
        <f>IF(P52&lt;&gt;"OK","",J52/60*'Cennik i ustawienia'!$B$6)</f>
      </c>
      <c r="AB52" s="44" t="str">
        <f>IF(P52&lt;&gt;"OK","",$K$7*D52/$K$6)</f>
      </c>
      <c r="AC52" s="44" t="str">
        <f>IF(P52&lt;&gt;"OK","",(AA52+AB52)/D52)</f>
      </c>
      <c r="AD52" s="44" t="str">
        <f>IF(P52&lt;&gt;"OK","",SUM(W52,Z52,K52,AC52)+L52/D52)</f>
      </c>
      <c r="AE52" s="44" t="str">
        <f>IF(P52&lt;&gt;"OK","",AD52*D52)</f>
      </c>
      <c r="AF52" s="44" t="str">
        <f>IF(P52&lt;&gt;"OK","",IF('Cennik i ustawienia'!$B$11="Narzut na koszt",AD52*(1+'Cennik i ustawienia'!$B$12),AD52/(1-'Cennik i ustawienia'!$B$13)))</f>
      </c>
      <c r="AG52" s="44" t="str">
        <f>IF(P52&lt;&gt;"OK","",ROUND(AF52*D52,2))</f>
      </c>
      <c r="AH52" s="44" t="str">
        <f>IF(P52&lt;&gt;"OK","",ROUND(AG52*(1-$B$13),2))</f>
      </c>
      <c r="AI52" s="44" t="str">
        <f>IF(P52&lt;&gt;"OK","",AH52/D52)</f>
      </c>
      <c r="AJ52"/>
      <c r="AK52"/>
      <c r="AL52"/>
      <c r="AM52"/>
      <c r="AN52"/>
      <c r="AO52"/>
      <c r="AP52"/>
      <c r="AQ52"/>
      <c r="AR52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ht="36" customHeight="1">
      <c r="A53" s="38"/>
      <c r="B53" s="38"/>
      <c r="C53" s="38"/>
      <c r="D53" s="38"/>
      <c r="E53" s="38"/>
      <c r="F53" s="38"/>
      <c r="G53" s="39"/>
      <c r="H53" s="38"/>
      <c r="I53" s="38"/>
      <c r="J53" s="39"/>
      <c r="K53" s="39"/>
      <c r="L53" s="39"/>
      <c r="M53" s="38"/>
      <c r="N53" s="39"/>
      <c r="O53" s="39"/>
      <c r="P53" s="41" t="str">
        <f>IF(COUNTA(A53:O53)=0,"",IF(OR(A53="",B53="",C53&lt;=0,D53&lt;=0,D53&lt;&gt;INT(D53),AND(NOT(ISNUMBER(G53)),OR(E53&lt;=0,F53&lt;=0)),COUNT(H53:I53)&lt;2,M53=""),"Uzupełnij dane wymagane",IF(OR(MIN(C53:L53)&lt;0,I53&lt;&gt;INT(I53),AND(M53&lt;&gt;"Tak",M53&lt;&gt;"Nie")),"Popraw dane wejściowe",IF(OR(COUNTIFS('Cennik i ustawienia'!$A$28:$A$127,Q53)&lt;&gt;1,COUNTIFS('Cennik i ustawienia'!$J$6:$J$35,B53)&lt;&gt;1),"Uzupełnij cennik: materiał / grubość",IF(OR(COUNTIFS('Cennik i ustawienia'!$A$28:$A$127,Q53,'Cennik i ustawienia'!$F$28:$F$127,"OK")&lt;&gt;1,R53&lt;=0,COUNT(R53:S53)&lt;2),"Uzupełnij parametry cennika","OK")))))</f>
      </c>
      <c r="Q53" s="40" t="str">
        <f>IF(COUNTA(A53:O53)=0,"",B53&amp;"|"&amp;C53)</f>
      </c>
      <c r="R53" s="40" t="str">
        <f>IF(Q53="","",IF(COUNTIFS('Cennik i ustawienia'!$J$6:$J$35,B53)=1,SUMIFS('Cennik i ustawienia'!$K$6:$K$35,'Cennik i ustawienia'!$J$6:$J$35,B53),""))</f>
      </c>
      <c r="S53" s="40" t="str">
        <f>IF(Q53="","",IF(COUNTIFS('Cennik i ustawienia'!$J$6:$J$35,B53)=1,SUMIFS('Cennik i ustawienia'!$L$6:$L$35,'Cennik i ustawienia'!$J$6:$J$35,B53),""))</f>
      </c>
      <c r="T53" s="40" t="str">
        <f>IF(Q53="","",IF(COUNTIFS('Cennik i ustawienia'!$A$28:$A$127,Q53)=1,SUMIFS('Cennik i ustawienia'!$D$28:$D$127,'Cennik i ustawienia'!$A$28:$A$127,Q53),""))</f>
      </c>
      <c r="U53" s="40" t="str">
        <f>IF(Q53="","",IF(COUNTIFS('Cennik i ustawienia'!$A$28:$A$127,Q53)=1,SUMIFS('Cennik i ustawienia'!$E$28:$E$127,'Cennik i ustawienia'!$A$28:$A$127,Q53),""))</f>
      </c>
      <c r="V53" s="43" t="str">
        <f>IF(P53&lt;&gt;"OK","",IF(ISNUMBER(G53),G53,E53*F53*C53*R53/1000000000*(1+'Cennik i ustawienia'!$B$9)))</f>
      </c>
      <c r="W53" s="44" t="str">
        <f>IF(P53&lt;&gt;"OK","",IF(M53="Tak",0,V53*S53))</f>
      </c>
      <c r="X53" s="43" t="str">
        <f>IF(P53&lt;&gt;"OK","",H53/1000)</f>
      </c>
      <c r="Y53" s="43" t="str">
        <f>IF(P53&lt;&gt;"OK","",X53*D53)</f>
      </c>
      <c r="Z53" s="44" t="str">
        <f>IF(P53&lt;&gt;"OK","",X53*T53+I53*U53)</f>
      </c>
      <c r="AA53" s="44" t="str">
        <f>IF(P53&lt;&gt;"OK","",J53/60*'Cennik i ustawienia'!$B$6)</f>
      </c>
      <c r="AB53" s="44" t="str">
        <f>IF(P53&lt;&gt;"OK","",$K$7*D53/$K$6)</f>
      </c>
      <c r="AC53" s="44" t="str">
        <f>IF(P53&lt;&gt;"OK","",(AA53+AB53)/D53)</f>
      </c>
      <c r="AD53" s="44" t="str">
        <f>IF(P53&lt;&gt;"OK","",SUM(W53,Z53,K53,AC53)+L53/D53)</f>
      </c>
      <c r="AE53" s="44" t="str">
        <f>IF(P53&lt;&gt;"OK","",AD53*D53)</f>
      </c>
      <c r="AF53" s="44" t="str">
        <f>IF(P53&lt;&gt;"OK","",IF('Cennik i ustawienia'!$B$11="Narzut na koszt",AD53*(1+'Cennik i ustawienia'!$B$12),AD53/(1-'Cennik i ustawienia'!$B$13)))</f>
      </c>
      <c r="AG53" s="44" t="str">
        <f>IF(P53&lt;&gt;"OK","",ROUND(AF53*D53,2))</f>
      </c>
      <c r="AH53" s="44" t="str">
        <f>IF(P53&lt;&gt;"OK","",ROUND(AG53*(1-$B$13),2))</f>
      </c>
      <c r="AI53" s="44" t="str">
        <f>IF(P53&lt;&gt;"OK","",AH53/D53)</f>
      </c>
      <c r="AJ53"/>
      <c r="AK53"/>
      <c r="AL53"/>
      <c r="AM53"/>
      <c r="AN53"/>
      <c r="AO53"/>
      <c r="AP53"/>
      <c r="AQ53"/>
      <c r="AR53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ht="36" customHeight="1">
      <c r="A54" s="38"/>
      <c r="B54" s="38"/>
      <c r="C54" s="38"/>
      <c r="D54" s="38"/>
      <c r="E54" s="38"/>
      <c r="F54" s="38"/>
      <c r="G54" s="39"/>
      <c r="H54" s="38"/>
      <c r="I54" s="38"/>
      <c r="J54" s="39"/>
      <c r="K54" s="39"/>
      <c r="L54" s="39"/>
      <c r="M54" s="38"/>
      <c r="N54" s="39"/>
      <c r="O54" s="39"/>
      <c r="P54" s="41" t="str">
        <f>IF(COUNTA(A54:O54)=0,"",IF(OR(A54="",B54="",C54&lt;=0,D54&lt;=0,D54&lt;&gt;INT(D54),AND(NOT(ISNUMBER(G54)),OR(E54&lt;=0,F54&lt;=0)),COUNT(H54:I54)&lt;2,M54=""),"Uzupełnij dane wymagane",IF(OR(MIN(C54:L54)&lt;0,I54&lt;&gt;INT(I54),AND(M54&lt;&gt;"Tak",M54&lt;&gt;"Nie")),"Popraw dane wejściowe",IF(OR(COUNTIFS('Cennik i ustawienia'!$A$28:$A$127,Q54)&lt;&gt;1,COUNTIFS('Cennik i ustawienia'!$J$6:$J$35,B54)&lt;&gt;1),"Uzupełnij cennik: materiał / grubość",IF(OR(COUNTIFS('Cennik i ustawienia'!$A$28:$A$127,Q54,'Cennik i ustawienia'!$F$28:$F$127,"OK")&lt;&gt;1,R54&lt;=0,COUNT(R54:S54)&lt;2),"Uzupełnij parametry cennika","OK")))))</f>
      </c>
      <c r="Q54" s="40" t="str">
        <f>IF(COUNTA(A54:O54)=0,"",B54&amp;"|"&amp;C54)</f>
      </c>
      <c r="R54" s="40" t="str">
        <f>IF(Q54="","",IF(COUNTIFS('Cennik i ustawienia'!$J$6:$J$35,B54)=1,SUMIFS('Cennik i ustawienia'!$K$6:$K$35,'Cennik i ustawienia'!$J$6:$J$35,B54),""))</f>
      </c>
      <c r="S54" s="40" t="str">
        <f>IF(Q54="","",IF(COUNTIFS('Cennik i ustawienia'!$J$6:$J$35,B54)=1,SUMIFS('Cennik i ustawienia'!$L$6:$L$35,'Cennik i ustawienia'!$J$6:$J$35,B54),""))</f>
      </c>
      <c r="T54" s="40" t="str">
        <f>IF(Q54="","",IF(COUNTIFS('Cennik i ustawienia'!$A$28:$A$127,Q54)=1,SUMIFS('Cennik i ustawienia'!$D$28:$D$127,'Cennik i ustawienia'!$A$28:$A$127,Q54),""))</f>
      </c>
      <c r="U54" s="40" t="str">
        <f>IF(Q54="","",IF(COUNTIFS('Cennik i ustawienia'!$A$28:$A$127,Q54)=1,SUMIFS('Cennik i ustawienia'!$E$28:$E$127,'Cennik i ustawienia'!$A$28:$A$127,Q54),""))</f>
      </c>
      <c r="V54" s="43" t="str">
        <f>IF(P54&lt;&gt;"OK","",IF(ISNUMBER(G54),G54,E54*F54*C54*R54/1000000000*(1+'Cennik i ustawienia'!$B$9)))</f>
      </c>
      <c r="W54" s="44" t="str">
        <f>IF(P54&lt;&gt;"OK","",IF(M54="Tak",0,V54*S54))</f>
      </c>
      <c r="X54" s="43" t="str">
        <f>IF(P54&lt;&gt;"OK","",H54/1000)</f>
      </c>
      <c r="Y54" s="43" t="str">
        <f>IF(P54&lt;&gt;"OK","",X54*D54)</f>
      </c>
      <c r="Z54" s="44" t="str">
        <f>IF(P54&lt;&gt;"OK","",X54*T54+I54*U54)</f>
      </c>
      <c r="AA54" s="44" t="str">
        <f>IF(P54&lt;&gt;"OK","",J54/60*'Cennik i ustawienia'!$B$6)</f>
      </c>
      <c r="AB54" s="44" t="str">
        <f>IF(P54&lt;&gt;"OK","",$K$7*D54/$K$6)</f>
      </c>
      <c r="AC54" s="44" t="str">
        <f>IF(P54&lt;&gt;"OK","",(AA54+AB54)/D54)</f>
      </c>
      <c r="AD54" s="44" t="str">
        <f>IF(P54&lt;&gt;"OK","",SUM(W54,Z54,K54,AC54)+L54/D54)</f>
      </c>
      <c r="AE54" s="44" t="str">
        <f>IF(P54&lt;&gt;"OK","",AD54*D54)</f>
      </c>
      <c r="AF54" s="44" t="str">
        <f>IF(P54&lt;&gt;"OK","",IF('Cennik i ustawienia'!$B$11="Narzut na koszt",AD54*(1+'Cennik i ustawienia'!$B$12),AD54/(1-'Cennik i ustawienia'!$B$13)))</f>
      </c>
      <c r="AG54" s="44" t="str">
        <f>IF(P54&lt;&gt;"OK","",ROUND(AF54*D54,2))</f>
      </c>
      <c r="AH54" s="44" t="str">
        <f>IF(P54&lt;&gt;"OK","",ROUND(AG54*(1-$B$13),2))</f>
      </c>
      <c r="AI54" s="44" t="str">
        <f>IF(P54&lt;&gt;"OK","",AH54/D54)</f>
      </c>
      <c r="AJ54"/>
      <c r="AK54"/>
      <c r="AL54"/>
      <c r="AM54"/>
      <c r="AN54"/>
      <c r="AO54"/>
      <c r="AP54"/>
      <c r="AQ54"/>
      <c r="AR54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ht="36" customHeight="1">
      <c r="A55" s="38"/>
      <c r="B55" s="38"/>
      <c r="C55" s="38"/>
      <c r="D55" s="38"/>
      <c r="E55" s="38"/>
      <c r="F55" s="38"/>
      <c r="G55" s="39"/>
      <c r="H55" s="38"/>
      <c r="I55" s="38"/>
      <c r="J55" s="39"/>
      <c r="K55" s="39"/>
      <c r="L55" s="39"/>
      <c r="M55" s="38"/>
      <c r="N55" s="39"/>
      <c r="O55" s="39"/>
      <c r="P55" s="41" t="str">
        <f>IF(COUNTA(A55:O55)=0,"",IF(OR(A55="",B55="",C55&lt;=0,D55&lt;=0,D55&lt;&gt;INT(D55),AND(NOT(ISNUMBER(G55)),OR(E55&lt;=0,F55&lt;=0)),COUNT(H55:I55)&lt;2,M55=""),"Uzupełnij dane wymagane",IF(OR(MIN(C55:L55)&lt;0,I55&lt;&gt;INT(I55),AND(M55&lt;&gt;"Tak",M55&lt;&gt;"Nie")),"Popraw dane wejściowe",IF(OR(COUNTIFS('Cennik i ustawienia'!$A$28:$A$127,Q55)&lt;&gt;1,COUNTIFS('Cennik i ustawienia'!$J$6:$J$35,B55)&lt;&gt;1),"Uzupełnij cennik: materiał / grubość",IF(OR(COUNTIFS('Cennik i ustawienia'!$A$28:$A$127,Q55,'Cennik i ustawienia'!$F$28:$F$127,"OK")&lt;&gt;1,R55&lt;=0,COUNT(R55:S55)&lt;2),"Uzupełnij parametry cennika","OK")))))</f>
      </c>
      <c r="Q55" s="40" t="str">
        <f>IF(COUNTA(A55:O55)=0,"",B55&amp;"|"&amp;C55)</f>
      </c>
      <c r="R55" s="40" t="str">
        <f>IF(Q55="","",IF(COUNTIFS('Cennik i ustawienia'!$J$6:$J$35,B55)=1,SUMIFS('Cennik i ustawienia'!$K$6:$K$35,'Cennik i ustawienia'!$J$6:$J$35,B55),""))</f>
      </c>
      <c r="S55" s="40" t="str">
        <f>IF(Q55="","",IF(COUNTIFS('Cennik i ustawienia'!$J$6:$J$35,B55)=1,SUMIFS('Cennik i ustawienia'!$L$6:$L$35,'Cennik i ustawienia'!$J$6:$J$35,B55),""))</f>
      </c>
      <c r="T55" s="40" t="str">
        <f>IF(Q55="","",IF(COUNTIFS('Cennik i ustawienia'!$A$28:$A$127,Q55)=1,SUMIFS('Cennik i ustawienia'!$D$28:$D$127,'Cennik i ustawienia'!$A$28:$A$127,Q55),""))</f>
      </c>
      <c r="U55" s="40" t="str">
        <f>IF(Q55="","",IF(COUNTIFS('Cennik i ustawienia'!$A$28:$A$127,Q55)=1,SUMIFS('Cennik i ustawienia'!$E$28:$E$127,'Cennik i ustawienia'!$A$28:$A$127,Q55),""))</f>
      </c>
      <c r="V55" s="43" t="str">
        <f>IF(P55&lt;&gt;"OK","",IF(ISNUMBER(G55),G55,E55*F55*C55*R55/1000000000*(1+'Cennik i ustawienia'!$B$9)))</f>
      </c>
      <c r="W55" s="44" t="str">
        <f>IF(P55&lt;&gt;"OK","",IF(M55="Tak",0,V55*S55))</f>
      </c>
      <c r="X55" s="43" t="str">
        <f>IF(P55&lt;&gt;"OK","",H55/1000)</f>
      </c>
      <c r="Y55" s="43" t="str">
        <f>IF(P55&lt;&gt;"OK","",X55*D55)</f>
      </c>
      <c r="Z55" s="44" t="str">
        <f>IF(P55&lt;&gt;"OK","",X55*T55+I55*U55)</f>
      </c>
      <c r="AA55" s="44" t="str">
        <f>IF(P55&lt;&gt;"OK","",J55/60*'Cennik i ustawienia'!$B$6)</f>
      </c>
      <c r="AB55" s="44" t="str">
        <f>IF(P55&lt;&gt;"OK","",$K$7*D55/$K$6)</f>
      </c>
      <c r="AC55" s="44" t="str">
        <f>IF(P55&lt;&gt;"OK","",(AA55+AB55)/D55)</f>
      </c>
      <c r="AD55" s="44" t="str">
        <f>IF(P55&lt;&gt;"OK","",SUM(W55,Z55,K55,AC55)+L55/D55)</f>
      </c>
      <c r="AE55" s="44" t="str">
        <f>IF(P55&lt;&gt;"OK","",AD55*D55)</f>
      </c>
      <c r="AF55" s="44" t="str">
        <f>IF(P55&lt;&gt;"OK","",IF('Cennik i ustawienia'!$B$11="Narzut na koszt",AD55*(1+'Cennik i ustawienia'!$B$12),AD55/(1-'Cennik i ustawienia'!$B$13)))</f>
      </c>
      <c r="AG55" s="44" t="str">
        <f>IF(P55&lt;&gt;"OK","",ROUND(AF55*D55,2))</f>
      </c>
      <c r="AH55" s="44" t="str">
        <f>IF(P55&lt;&gt;"OK","",ROUND(AG55*(1-$B$13),2))</f>
      </c>
      <c r="AI55" s="44" t="str">
        <f>IF(P55&lt;&gt;"OK","",AH55/D55)</f>
      </c>
      <c r="AJ55"/>
      <c r="AK55"/>
      <c r="AL55"/>
      <c r="AM55"/>
      <c r="AN55"/>
      <c r="AO55"/>
      <c r="AP55"/>
      <c r="AQ55"/>
      <c r="AR55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ht="23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ht="23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ht="23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ht="23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ht="23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ht="23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ht="23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ht="23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ht="23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ht="23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</sheetData>
  <mergeCells>
    <mergeCell ref="A17:H18"/>
  </mergeCells>
  <conditionalFormatting sqref="K5:K5">
    <cfRule type="expression" dxfId="0" priority="1">
      <formula>K5&lt;&gt;"GOTOWA"</formula>
    </cfRule>
  </conditionalFormatting>
  <conditionalFormatting sqref="P26:P55">
    <cfRule type="expression" dxfId="3" priority="2">
      <formula>AND(P26&lt;&gt;"",P26&lt;&gt;"OK")</formula>
    </cfRule>
  </conditionalFormatting>
  <dataValidations count="15">
    <dataValidation sqref="B26:B55" type="list" allowBlank="1" showErrorMessage="1" errorStyle="stop" errorTitle="Niepoprawne dane" error="Wpisz wartość zgodną z zakresem lub wybierz z listy.">
      <formula1>ListaMaterialow</formula1>
    </dataValidation>
    <dataValidation sqref="C26:C55" type="list" allowBlank="1" showErrorMessage="1" errorStyle="stop" errorTitle="Niepoprawne dane" error="Wpisz wartość zgodną z zakresem lub wybierz z listy.">
      <formula1>ListaGrubosci</formula1>
    </dataValidation>
    <dataValidation sqref="M26:M55" type="list" allowBlank="1" showErrorMessage="1" errorStyle="stop" errorTitle="Niepoprawne dane" error="Wpisz wartość zgodną z zakresem lub wybierz z listy.">
      <formula1>"Nie,Tak"</formula1>
    </dataValidation>
    <dataValidation sqref="D26:D55" type="whole" allowBlank="1" showErrorMessage="1" errorStyle="stop" errorTitle="Niepoprawne dane" error="Wpisz wartość zgodną z zakresem lub wybierz z listy." operator="between">
      <formula1>1</formula1>
      <formula2>10000000</formula2>
    </dataValidation>
    <dataValidation sqref="I26:I55" type="whole" allowBlank="1" showErrorMessage="1" errorStyle="stop" errorTitle="Niepoprawne dane" error="Wpisz wartość zgodną z zakresem lub wybierz z listy." operator="between">
      <formula1>0</formula1>
      <formula2>10000000</formula2>
    </dataValidation>
    <dataValidation sqref="E26:E55" type="decimal" allowBlank="1" showErrorMessage="1" errorStyle="stop" errorTitle="Niepoprawne dane" error="Wpisz wartość zgodną z zakresem lub wybierz z listy." operator="between">
      <formula1>0.0001</formula1>
      <formula2>100000000</formula2>
    </dataValidation>
    <dataValidation sqref="F26:F55" type="decimal" allowBlank="1" showErrorMessage="1" errorStyle="stop" errorTitle="Niepoprawne dane" error="Wpisz wartość zgodną z zakresem lub wybierz z listy." operator="between">
      <formula1>0.0001</formula1>
      <formula2>100000000</formula2>
    </dataValidation>
    <dataValidation sqref="G26:G55" type="decimal" allowBlank="1" showErrorMessage="1" errorStyle="stop" errorTitle="Niepoprawne dane" error="Wpisz wartość zgodną z zakresem lub wybierz z listy." operator="between">
      <formula1>0</formula1>
      <formula2>100000000</formula2>
    </dataValidation>
    <dataValidation sqref="H26:H55" type="decimal" allowBlank="1" showErrorMessage="1" errorStyle="stop" errorTitle="Niepoprawne dane" error="Wpisz wartość zgodną z zakresem lub wybierz z listy." operator="between">
      <formula1>0</formula1>
      <formula2>100000000</formula2>
    </dataValidation>
    <dataValidation sqref="J26:J55" type="decimal" allowBlank="1" showErrorMessage="1" errorStyle="stop" errorTitle="Niepoprawne dane" error="Wpisz wartość zgodną z zakresem lub wybierz z listy." operator="between">
      <formula1>0</formula1>
      <formula2>100000000</formula2>
    </dataValidation>
    <dataValidation sqref="K26:K55" type="decimal" allowBlank="1" showErrorMessage="1" errorStyle="stop" errorTitle="Niepoprawne dane" error="Wpisz wartość zgodną z zakresem lub wybierz z listy." operator="between">
      <formula1>0</formula1>
      <formula2>100000000</formula2>
    </dataValidation>
    <dataValidation sqref="L26:L55" type="decimal" allowBlank="1" showErrorMessage="1" errorStyle="stop" errorTitle="Niepoprawne dane" error="Wpisz wartość zgodną z zakresem lub wybierz z listy." operator="between">
      <formula1>0</formula1>
      <formula2>100000000</formula2>
    </dataValidation>
    <dataValidation sqref="B10:B12" type="decimal" allowBlank="1" showErrorMessage="1" errorStyle="stop" errorTitle="Niepoprawne dane" error="Wpisz wartość zgodną z zakresem lub wybierz z listy." operator="between">
      <formula1>0</formula1>
      <formula2>100000000</formula2>
    </dataValidation>
    <dataValidation sqref="B13" type="decimal" allowBlank="1" showErrorMessage="1" errorStyle="stop" errorTitle="Niepoprawne dane" error="Wpisz wartość zgodną z zakresem lub wybierz z listy." operator="between">
      <formula1>0</formula1>
      <formula2>1</formula2>
    </dataValidation>
    <dataValidation sqref="B14" type="decimal" allowBlank="1" showErrorMessage="1" errorStyle="stop" errorTitle="Niepoprawne dane" error="Wpisz wartość zgodną z zakresem lub wybierz z listy." operator="between">
      <formula1>0</formula1>
      <formula2>100000000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223E5C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38" hidden="0" customWidth="1"/>
    <col min="2" max="2" width="24" hidden="0" customWidth="1"/>
    <col min="3" max="3" width="16" hidden="0" customWidth="1"/>
    <col min="4" max="4" width="16" hidden="0" customWidth="1"/>
    <col min="5" max="5" width="16" hidden="0" customWidth="1"/>
    <col min="6" max="6" width="27" hidden="0" customWidth="1"/>
    <col min="7" max="7" width="16" hidden="0" customWidth="1"/>
    <col min="8" max="8" width="16" hidden="0" customWidth="1"/>
    <col min="9" max="9" width="16" hidden="0" customWidth="1"/>
    <col min="10" max="10" width="24" hidden="0" customWidth="1"/>
    <col min="11" max="11" width="16" hidden="0" customWidth="1"/>
    <col min="12" max="12" width="16" hidden="0" customWidth="1"/>
    <col min="13" max="13" width="16" hidden="0" customWidth="1"/>
    <col min="14" max="14" width="16" hidden="0" customWidth="1"/>
    <col min="15" max="15" width="16" hidden="0" customWidth="1"/>
    <col min="16" max="16" width="16" hidden="0" customWidth="1"/>
    <col min="17" max="17" width="16" hidden="0" customWidth="1"/>
    <col min="18" max="18" width="16" hidden="0" customWidth="1"/>
    <col min="19" max="19" width="16" hidden="0" customWidth="1"/>
    <col min="20" max="20" width="16" hidden="0" customWidth="1"/>
    <col min="21" max="21" width="16" hidden="0" customWidth="1"/>
    <col min="22" max="22" width="16" hidden="0" customWidth="1"/>
    <col min="23" max="23" width="16" hidden="0" customWidth="1"/>
    <col min="24" max="24" width="16" hidden="0" customWidth="1"/>
    <col min="25" max="25" width="16" hidden="0" customWidth="1"/>
    <col min="26" max="26" width="16" hidden="0" customWidth="1"/>
    <col min="27" max="27" width="16" hidden="0" customWidth="1"/>
    <col min="28" max="28" width="16" hidden="0" customWidth="1"/>
    <col min="29" max="29" width="16" hidden="0" customWidth="1"/>
    <col min="30" max="30" width="16" hidden="0" customWidth="1"/>
    <col min="31" max="31" width="16" hidden="0" customWidth="1"/>
    <col min="32" max="32" width="16" hidden="0" customWidth="1"/>
    <col min="33" max="33" width="16" hidden="0" customWidth="1"/>
    <col min="34" max="34" width="16" hidden="0" customWidth="1"/>
    <col min="35" max="35" width="16" hidden="0" customWidth="1"/>
    <col min="36" max="36" width="16" hidden="0" customWidth="1"/>
    <col min="37" max="37" width="16" hidden="0" customWidth="1"/>
    <col min="38" max="38" width="16" hidden="0" customWidth="1"/>
    <col min="39" max="39" width="16" hidden="0" customWidth="1"/>
    <col min="40" max="40" width="16" hidden="0" customWidth="1"/>
    <col min="41" max="41" width="16" hidden="0" customWidth="1"/>
    <col min="42" max="42" width="16" hidden="0" customWidth="1"/>
    <col min="43" max="43" width="16" hidden="0" customWidth="1"/>
    <col min="44" max="44" width="16" hidden="0" customWidth="1"/>
    <col min="45" max="45" width="16" hidden="0" customWidth="1"/>
    <col min="46" max="46" width="16" hidden="0" customWidth="1"/>
    <col min="47" max="47" width="16" hidden="0" customWidth="1"/>
    <col min="48" max="48" width="16" hidden="0" customWidth="1"/>
    <col min="49" max="49" width="16" hidden="0" customWidth="1"/>
    <col min="50" max="50" width="16" hidden="0" customWidth="1"/>
    <col min="51" max="51" width="16" hidden="0" customWidth="1"/>
    <col min="52" max="52" width="16" hidden="0" customWidth="1"/>
    <col min="53" max="53" width="16" hidden="0" customWidth="1"/>
    <col min="54" max="54" width="16" hidden="0" customWidth="1"/>
  </cols>
  <sheetData>
    <row r="1" ht="23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ht="23" customHeight="1">
      <c r="A2" s="2" t="str">
        <v>Cennik i ustawienia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ht="23" customHeight="1">
      <c r="A3" s="1" t="str">
        <v>PRZYKŁADOWE — DO ZMIANY. Parametry nie dotyczą konkretnej maszyny.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ht="2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ht="64" customHeight="1">
      <c r="A5" s="1" t="str">
        <v>Jednostka ścieżki DXF</v>
      </c>
      <c r="B5" s="29" t="str">
        <v>mm</v>
      </c>
      <c r="C5" s="1"/>
      <c r="D5" s="1"/>
      <c r="E5" s="1"/>
      <c r="F5" s="1"/>
      <c r="G5" s="1"/>
      <c r="H5" s="1"/>
      <c r="I5" s="1"/>
      <c r="J5" s="9" t="str">
        <v>Materiał</v>
      </c>
      <c r="K5" s="9" t="str">
        <v>Gęstość [kg/m³]</v>
      </c>
      <c r="L5" s="9" t="str">
        <v>Cena [PLN/kg]</v>
      </c>
      <c r="M5" s="1"/>
      <c r="N5"/>
      <c r="O5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ht="23" customHeight="1">
      <c r="A6" s="1" t="str">
        <v>Program i dokumentacja [PLN/h]</v>
      </c>
      <c r="B6" s="4" t="n">
        <v>100</v>
      </c>
      <c r="C6" s="1"/>
      <c r="D6" s="1"/>
      <c r="E6" s="1"/>
      <c r="F6" s="1"/>
      <c r="G6" s="1"/>
      <c r="H6" s="1"/>
      <c r="I6" s="1"/>
      <c r="J6" s="4" t="str">
        <v>Stal konstrukcyjna</v>
      </c>
      <c r="K6" s="4" t="n">
        <v>7850</v>
      </c>
      <c r="L6" s="4" t="n">
        <v>6</v>
      </c>
      <c r="M6" s="1"/>
      <c r="N6"/>
      <c r="O6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ht="23" customHeight="1">
      <c r="A7" s="1" t="str">
        <v>Przygotowanie lasera [PLN/h]</v>
      </c>
      <c r="B7" s="4" t="n">
        <v>150</v>
      </c>
      <c r="C7" s="1"/>
      <c r="D7" s="1"/>
      <c r="E7" s="1"/>
      <c r="F7" s="1"/>
      <c r="G7" s="1"/>
      <c r="H7" s="1"/>
      <c r="I7" s="1"/>
      <c r="J7" s="4" t="str">
        <v>Stal nierdzewna</v>
      </c>
      <c r="K7" s="4" t="n">
        <v>8000</v>
      </c>
      <c r="L7" s="4" t="n">
        <v>18</v>
      </c>
      <c r="M7" s="1"/>
      <c r="N7"/>
      <c r="O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ht="23" customHeight="1">
      <c r="A8"/>
      <c r="B8"/>
      <c r="C8" s="1"/>
      <c r="D8" s="1"/>
      <c r="E8" s="1"/>
      <c r="F8" s="1"/>
      <c r="G8" s="1"/>
      <c r="H8" s="1"/>
      <c r="I8" s="1"/>
      <c r="J8" s="4" t="str">
        <v>Aluminium</v>
      </c>
      <c r="K8" s="4" t="n">
        <v>2700</v>
      </c>
      <c r="L8" s="4" t="n">
        <v>14</v>
      </c>
      <c r="M8" s="1"/>
      <c r="N8"/>
      <c r="O8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ht="23" customHeight="1">
      <c r="A9" s="1" t="str">
        <v>Odpad technologiczny [%]</v>
      </c>
      <c r="B9" s="5" t="n">
        <v>0.15</v>
      </c>
      <c r="C9" s="1"/>
      <c r="D9" s="1"/>
      <c r="E9" s="1"/>
      <c r="F9" s="1"/>
      <c r="G9" s="1"/>
      <c r="H9" s="1"/>
      <c r="I9" s="1"/>
      <c r="J9" s="4"/>
      <c r="K9" s="4"/>
      <c r="L9" s="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ht="23" customHeight="1">
      <c r="A10" s="1" t="str">
        <v>Minimum zlecenia netto [PLN]</v>
      </c>
      <c r="B10" s="4" t="n">
        <v>150</v>
      </c>
      <c r="C10" s="1"/>
      <c r="D10" s="1"/>
      <c r="E10" s="1"/>
      <c r="F10" s="1"/>
      <c r="G10" s="1"/>
      <c r="H10" s="1"/>
      <c r="I10" s="1"/>
      <c r="J10" s="4"/>
      <c r="K10" s="4"/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ht="23" customHeight="1">
      <c r="A11" s="1" t="str">
        <v>Metoda ceny</v>
      </c>
      <c r="B11" s="4" t="str">
        <v>Narzut na koszt</v>
      </c>
      <c r="C11" s="1"/>
      <c r="D11" s="1"/>
      <c r="E11" s="1"/>
      <c r="F11" s="1"/>
      <c r="G11" s="1"/>
      <c r="H11" s="1"/>
      <c r="I11" s="1"/>
      <c r="J11" s="4"/>
      <c r="K11" s="4"/>
      <c r="L11" s="4"/>
      <c r="M11" s="1"/>
      <c r="N11" s="1" t="str">
        <v>Grubości [mm]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ht="23" customHeight="1">
      <c r="A12" s="1" t="str">
        <v>Narzut [%]</v>
      </c>
      <c r="B12" s="5" t="n">
        <v>0.3</v>
      </c>
      <c r="C12" s="1"/>
      <c r="D12" s="1"/>
      <c r="E12" s="1"/>
      <c r="F12" s="1"/>
      <c r="G12" s="1"/>
      <c r="H12" s="1"/>
      <c r="I12" s="1"/>
      <c r="J12" s="4"/>
      <c r="K12" s="4"/>
      <c r="L12" s="4"/>
      <c r="M12" s="1"/>
      <c r="N12" s="4" t="n">
        <v>1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ht="23" customHeight="1">
      <c r="A13" s="1" t="str">
        <v>Docelowa marża [%]</v>
      </c>
      <c r="B13" s="5" t="n">
        <v>0.25</v>
      </c>
      <c r="C13" s="1"/>
      <c r="D13" s="1"/>
      <c r="E13" s="1"/>
      <c r="F13" s="1"/>
      <c r="G13" s="1"/>
      <c r="H13" s="1"/>
      <c r="I13" s="1"/>
      <c r="J13" s="4"/>
      <c r="K13" s="4"/>
      <c r="L13" s="4"/>
      <c r="M13" s="1"/>
      <c r="N13" s="4" t="n">
        <v>1.5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ht="23" customHeight="1">
      <c r="A14" s="1" t="str">
        <v>VAT [%]</v>
      </c>
      <c r="B14" s="5" t="n">
        <v>0.23</v>
      </c>
      <c r="C14" s="1"/>
      <c r="D14" s="1"/>
      <c r="E14" s="1"/>
      <c r="F14" s="1"/>
      <c r="G14" s="1"/>
      <c r="H14" s="1"/>
      <c r="I14" s="1"/>
      <c r="J14" s="4"/>
      <c r="K14" s="4"/>
      <c r="L14" s="4"/>
      <c r="M14" s="1"/>
      <c r="N14" s="4" t="n">
        <v>2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ht="23" customHeight="1">
      <c r="A15" s="1" t="str">
        <v>Rozliczenie cięcia</v>
      </c>
      <c r="B15" s="29" t="str">
        <v>Za metr cięcia</v>
      </c>
      <c r="C15" s="1"/>
      <c r="D15" s="1"/>
      <c r="E15" s="1"/>
      <c r="F15" s="1"/>
      <c r="G15" s="1"/>
      <c r="H15" s="1"/>
      <c r="I15" s="1"/>
      <c r="J15" s="4"/>
      <c r="K15" s="4"/>
      <c r="L15" s="4"/>
      <c r="M15" s="1"/>
      <c r="N15" s="4" t="n">
        <v>3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ht="23" customHeight="1">
      <c r="A16" s="1"/>
      <c r="B16" s="1"/>
      <c r="C16" s="1"/>
      <c r="D16" s="1"/>
      <c r="E16" s="1"/>
      <c r="F16" s="1"/>
      <c r="G16" s="1"/>
      <c r="H16" s="1"/>
      <c r="I16" s="1"/>
      <c r="J16" s="4"/>
      <c r="K16" s="4"/>
      <c r="L16" s="4"/>
      <c r="M16" s="1"/>
      <c r="N16" s="4" t="n">
        <v>4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ht="23" customHeight="1">
      <c r="A17" s="1"/>
      <c r="B17" s="1"/>
      <c r="C17" s="1"/>
      <c r="D17" s="1"/>
      <c r="E17" s="1"/>
      <c r="F17" s="1"/>
      <c r="G17" s="1"/>
      <c r="H17" s="1"/>
      <c r="I17" s="1"/>
      <c r="J17" s="4"/>
      <c r="K17" s="4"/>
      <c r="L17" s="4"/>
      <c r="M17" s="1"/>
      <c r="N17" s="4" t="n">
        <v>5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ht="23" customHeight="1">
      <c r="A18" s="1" t="str">
        <v>Stawka PLN/m obejmuje gaz, energię, eksploatację i obsługę lasera.</v>
      </c>
      <c r="B18" s="1"/>
      <c r="C18" s="1"/>
      <c r="D18" s="1"/>
      <c r="E18" s="1"/>
      <c r="F18" s="1"/>
      <c r="G18" s="1"/>
      <c r="H18" s="1"/>
      <c r="I18" s="1"/>
      <c r="J18" s="4"/>
      <c r="K18" s="4"/>
      <c r="L18" s="4"/>
      <c r="M18" s="1"/>
      <c r="N18" s="4" t="n">
        <v>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ht="23" customHeight="1">
      <c r="A19" s="1" t="str">
        <v>Przebicia rozliczane osobno. PLN/h dotyczy wyłącznie przygotowania zlecenia.</v>
      </c>
      <c r="B19" s="1"/>
      <c r="C19" s="1"/>
      <c r="D19" s="1"/>
      <c r="E19" s="1"/>
      <c r="F19" s="1"/>
      <c r="G19" s="1"/>
      <c r="H19" s="1"/>
      <c r="I19" s="1"/>
      <c r="J19" s="4"/>
      <c r="K19" s="4"/>
      <c r="L19" s="4"/>
      <c r="M19" s="1"/>
      <c r="N19" s="4" t="n">
        <v>8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ht="23" customHeight="1">
      <c r="A20" s="1"/>
      <c r="B20" s="1"/>
      <c r="C20" s="1"/>
      <c r="D20" s="1"/>
      <c r="E20" s="1"/>
      <c r="F20" s="1"/>
      <c r="G20" s="1"/>
      <c r="H20" s="1"/>
      <c r="I20" s="1"/>
      <c r="J20" s="4"/>
      <c r="K20" s="4"/>
      <c r="L20" s="4"/>
      <c r="M20" s="1"/>
      <c r="N20" s="4" t="n">
        <v>10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ht="23" customHeight="1">
      <c r="A21" s="1"/>
      <c r="B21" s="1"/>
      <c r="C21" s="1"/>
      <c r="D21" s="1"/>
      <c r="E21" s="1"/>
      <c r="F21" s="1"/>
      <c r="G21" s="1"/>
      <c r="H21" s="1"/>
      <c r="I21" s="1"/>
      <c r="J21" s="4"/>
      <c r="K21" s="4"/>
      <c r="L21" s="4"/>
      <c r="M21" s="1"/>
      <c r="N21" s="4" t="n">
        <v>12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ht="23" customHeight="1">
      <c r="A22" s="1"/>
      <c r="B22" s="1"/>
      <c r="C22" s="1"/>
      <c r="D22" s="1"/>
      <c r="E22" s="1"/>
      <c r="F22" s="1"/>
      <c r="G22" s="1"/>
      <c r="H22" s="1"/>
      <c r="I22" s="1"/>
      <c r="J22" s="4"/>
      <c r="K22" s="4"/>
      <c r="L22" s="4"/>
      <c r="M22" s="1"/>
      <c r="N22" s="4" t="n">
        <v>15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ht="23" customHeight="1">
      <c r="A23" s="1"/>
      <c r="B23" s="1"/>
      <c r="C23" s="1"/>
      <c r="D23" s="1"/>
      <c r="E23" s="1"/>
      <c r="F23" s="1"/>
      <c r="G23" s="1"/>
      <c r="H23" s="1"/>
      <c r="I23" s="1"/>
      <c r="J23" s="4"/>
      <c r="K23" s="4"/>
      <c r="L23" s="4"/>
      <c r="M23" s="1"/>
      <c r="N23" s="4" t="n">
        <v>20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ht="23" customHeight="1">
      <c r="A24" s="1"/>
      <c r="B24" s="1"/>
      <c r="C24" s="1"/>
      <c r="D24" s="1"/>
      <c r="E24" s="1"/>
      <c r="F24" s="1"/>
      <c r="G24" s="1"/>
      <c r="H24" s="1"/>
      <c r="I24" s="1"/>
      <c r="J24" s="4"/>
      <c r="K24" s="4"/>
      <c r="L24" s="4"/>
      <c r="M24" s="1"/>
      <c r="N24" s="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ht="23" customHeight="1">
      <c r="A25" s="1"/>
      <c r="B25" s="1"/>
      <c r="C25" s="1"/>
      <c r="D25" s="1"/>
      <c r="E25" s="1"/>
      <c r="F25" s="1"/>
      <c r="G25" s="1"/>
      <c r="H25" s="1"/>
      <c r="I25" s="1"/>
      <c r="J25" s="4"/>
      <c r="K25" s="4"/>
      <c r="L25" s="4"/>
      <c r="M25" s="1"/>
      <c r="N25" s="4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ht="23" customHeight="1">
      <c r="A26" s="1"/>
      <c r="B26" s="1"/>
      <c r="C26" s="1"/>
      <c r="D26" s="1"/>
      <c r="E26" s="1"/>
      <c r="F26" s="1"/>
      <c r="G26" s="1"/>
      <c r="H26" s="1"/>
      <c r="I26" s="1"/>
      <c r="J26" s="4"/>
      <c r="K26" s="4"/>
      <c r="L26" s="4"/>
      <c r="M26" s="1"/>
      <c r="N26" s="4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ht="64" customHeight="1">
      <c r="A27" s="35" t="str">
        <v>Klucz (formuła)</v>
      </c>
      <c r="B27" s="35" t="str">
        <v>Materiał</v>
      </c>
      <c r="C27" s="35" t="str">
        <v>Grubość [mm]</v>
      </c>
      <c r="D27" s="35" t="str">
        <v>Cięcie [PLN/m]</v>
      </c>
      <c r="E27" s="35" t="str">
        <v>Przebicie [PLN]</v>
      </c>
      <c r="F27" s="35" t="str">
        <v>Status parametrów</v>
      </c>
      <c r="G27"/>
      <c r="H27"/>
      <c r="I27"/>
      <c r="J27" s="4"/>
      <c r="K27" s="4"/>
      <c r="L27" s="4"/>
      <c r="M27" s="1"/>
      <c r="N27" s="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ht="23" customHeight="1">
      <c r="A28" s="1" t="str">
        <f>IF(B28="","",B28&amp;"|"&amp;C28)</f>
        <v>Stal konstrukcyjna|1</v>
      </c>
      <c r="B28" s="37" t="str">
        <v>Stal konstrukcyjna</v>
      </c>
      <c r="C28" s="37" t="n">
        <v>1</v>
      </c>
      <c r="D28" s="37" t="n">
        <v>2.8</v>
      </c>
      <c r="E28" s="37" t="n">
        <v>0.14</v>
      </c>
      <c r="F28" s="1" t="str">
        <f>IF(B28="","",IF(OR(COUNT(C28:E28)&lt;3,C28&lt;=0,MIN(D28:E28)&lt;0),"Uzupełnij parametry",IF(COUNTIFS($A$28:$A$127,A28)&gt;1,"Powtórzony klucz","OK")))</f>
        <v>OK</v>
      </c>
      <c r="G28"/>
      <c r="H28"/>
      <c r="I28"/>
      <c r="J28" s="4"/>
      <c r="K28" s="4"/>
      <c r="L28" s="4"/>
      <c r="M28" s="1"/>
      <c r="N28" s="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ht="23" customHeight="1">
      <c r="A29" s="1" t="str">
        <f>IF(B29="","",B29&amp;"|"&amp;C29)</f>
        <v>Stal konstrukcyjna|1.5</v>
      </c>
      <c r="B29" s="37" t="str">
        <v>Stal konstrukcyjna</v>
      </c>
      <c r="C29" s="37" t="n">
        <v>1.5</v>
      </c>
      <c r="D29" s="37" t="n">
        <v>3.2</v>
      </c>
      <c r="E29" s="37" t="n">
        <v>0.16</v>
      </c>
      <c r="F29" s="1" t="str">
        <f>IF(B29="","",IF(OR(COUNT(C29:E29)&lt;3,C29&lt;=0,MIN(D29:E29)&lt;0),"Uzupełnij parametry",IF(COUNTIFS($A$28:$A$127,A29)&gt;1,"Powtórzony klucz","OK")))</f>
        <v>OK</v>
      </c>
      <c r="G29"/>
      <c r="H29"/>
      <c r="I29"/>
      <c r="J29" s="4"/>
      <c r="K29" s="4"/>
      <c r="L29" s="4"/>
      <c r="M29" s="1"/>
      <c r="N29" s="4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ht="23" customHeight="1">
      <c r="A30" s="1" t="str">
        <f>IF(B30="","",B30&amp;"|"&amp;C30)</f>
        <v>Stal konstrukcyjna|2</v>
      </c>
      <c r="B30" s="37" t="str">
        <v>Stal konstrukcyjna</v>
      </c>
      <c r="C30" s="37" t="n">
        <v>2</v>
      </c>
      <c r="D30" s="37" t="n">
        <v>3.6</v>
      </c>
      <c r="E30" s="37" t="n">
        <v>0.18</v>
      </c>
      <c r="F30" s="1" t="str">
        <f>IF(B30="","",IF(OR(COUNT(C30:E30)&lt;3,C30&lt;=0,MIN(D30:E30)&lt;0),"Uzupełnij parametry",IF(COUNTIFS($A$28:$A$127,A30)&gt;1,"Powtórzony klucz","OK")))</f>
        <v>OK</v>
      </c>
      <c r="G30"/>
      <c r="H30"/>
      <c r="I30"/>
      <c r="J30" s="4"/>
      <c r="K30" s="4"/>
      <c r="L30" s="4"/>
      <c r="M30" s="1"/>
      <c r="N30" s="4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ht="23" customHeight="1">
      <c r="A31" s="1" t="str">
        <f>IF(B31="","",B31&amp;"|"&amp;C31)</f>
        <v>Stal konstrukcyjna|3</v>
      </c>
      <c r="B31" s="37" t="str">
        <v>Stal konstrukcyjna</v>
      </c>
      <c r="C31" s="37" t="n">
        <v>3</v>
      </c>
      <c r="D31" s="37" t="n">
        <v>4.4</v>
      </c>
      <c r="E31" s="37" t="n">
        <v>0.22</v>
      </c>
      <c r="F31" s="1" t="str">
        <f>IF(B31="","",IF(OR(COUNT(C31:E31)&lt;3,C31&lt;=0,MIN(D31:E31)&lt;0),"Uzupełnij parametry",IF(COUNTIFS($A$28:$A$127,A31)&gt;1,"Powtórzony klucz","OK")))</f>
        <v>OK</v>
      </c>
      <c r="G31"/>
      <c r="H31"/>
      <c r="I31"/>
      <c r="J31" s="4"/>
      <c r="K31" s="4"/>
      <c r="L31" s="4"/>
      <c r="M31" s="1"/>
      <c r="N31" s="4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ht="23" customHeight="1">
      <c r="A32" s="1" t="str">
        <f>IF(B32="","",B32&amp;"|"&amp;C32)</f>
        <v>Stal konstrukcyjna|4</v>
      </c>
      <c r="B32" s="37" t="str">
        <v>Stal konstrukcyjna</v>
      </c>
      <c r="C32" s="37" t="n">
        <v>4</v>
      </c>
      <c r="D32" s="37" t="n">
        <v>5.2</v>
      </c>
      <c r="E32" s="37" t="n">
        <v>0.26</v>
      </c>
      <c r="F32" s="1" t="str">
        <f>IF(B32="","",IF(OR(COUNT(C32:E32)&lt;3,C32&lt;=0,MIN(D32:E32)&lt;0),"Uzupełnij parametry",IF(COUNTIFS($A$28:$A$127,A32)&gt;1,"Powtórzony klucz","OK")))</f>
        <v>OK</v>
      </c>
      <c r="G32"/>
      <c r="H32"/>
      <c r="I32"/>
      <c r="J32" s="4"/>
      <c r="K32" s="4"/>
      <c r="L32" s="4"/>
      <c r="M32" s="1"/>
      <c r="N32" s="4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ht="23" customHeight="1">
      <c r="A33" s="1" t="str">
        <f>IF(B33="","",B33&amp;"|"&amp;C33)</f>
        <v>Stal konstrukcyjna|5</v>
      </c>
      <c r="B33" s="37" t="str">
        <v>Stal konstrukcyjna</v>
      </c>
      <c r="C33" s="37" t="n">
        <v>5</v>
      </c>
      <c r="D33" s="37" t="n">
        <v>6</v>
      </c>
      <c r="E33" s="37" t="n">
        <v>0.30000000000000004</v>
      </c>
      <c r="F33" s="1" t="str">
        <f>IF(B33="","",IF(OR(COUNT(C33:E33)&lt;3,C33&lt;=0,MIN(D33:E33)&lt;0),"Uzupełnij parametry",IF(COUNTIFS($A$28:$A$127,A33)&gt;1,"Powtórzony klucz","OK")))</f>
        <v>OK</v>
      </c>
      <c r="G33"/>
      <c r="H33"/>
      <c r="I33"/>
      <c r="J33" s="4"/>
      <c r="K33" s="4"/>
      <c r="L33" s="4"/>
      <c r="M33" s="1"/>
      <c r="N33" s="4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ht="23" customHeight="1">
      <c r="A34" s="1" t="str">
        <f>IF(B34="","",B34&amp;"|"&amp;C34)</f>
        <v>Stal konstrukcyjna|6</v>
      </c>
      <c r="B34" s="37" t="str">
        <v>Stal konstrukcyjna</v>
      </c>
      <c r="C34" s="37" t="n">
        <v>6</v>
      </c>
      <c r="D34" s="37" t="n">
        <v>6.800000000000001</v>
      </c>
      <c r="E34" s="37" t="n">
        <v>0.33999999999999997</v>
      </c>
      <c r="F34" s="1" t="str">
        <f>IF(B34="","",IF(OR(COUNT(C34:E34)&lt;3,C34&lt;=0,MIN(D34:E34)&lt;0),"Uzupełnij parametry",IF(COUNTIFS($A$28:$A$127,A34)&gt;1,"Powtórzony klucz","OK")))</f>
        <v>OK</v>
      </c>
      <c r="G34"/>
      <c r="H34"/>
      <c r="I34"/>
      <c r="J34" s="4"/>
      <c r="K34" s="4"/>
      <c r="L34" s="4"/>
      <c r="M34" s="1"/>
      <c r="N34" s="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ht="23" customHeight="1">
      <c r="A35" s="1" t="str">
        <f>IF(B35="","",B35&amp;"|"&amp;C35)</f>
        <v>Stal konstrukcyjna|8</v>
      </c>
      <c r="B35" s="37" t="str">
        <v>Stal konstrukcyjna</v>
      </c>
      <c r="C35" s="37" t="n">
        <v>8</v>
      </c>
      <c r="D35" s="37" t="n">
        <v>8.4</v>
      </c>
      <c r="E35" s="37" t="n">
        <v>0.42000000000000004</v>
      </c>
      <c r="F35" s="1" t="str">
        <f>IF(B35="","",IF(OR(COUNT(C35:E35)&lt;3,C35&lt;=0,MIN(D35:E35)&lt;0),"Uzupełnij parametry",IF(COUNTIFS($A$28:$A$127,A35)&gt;1,"Powtórzony klucz","OK")))</f>
        <v>OK</v>
      </c>
      <c r="G35"/>
      <c r="H35"/>
      <c r="I35"/>
      <c r="J35" s="4"/>
      <c r="K35" s="4"/>
      <c r="L35" s="4"/>
      <c r="M35" s="1"/>
      <c r="N35" s="4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ht="23" customHeight="1">
      <c r="A36" s="1" t="str">
        <f>IF(B36="","",B36&amp;"|"&amp;C36)</f>
        <v>Stal konstrukcyjna|10</v>
      </c>
      <c r="B36" s="37" t="str">
        <v>Stal konstrukcyjna</v>
      </c>
      <c r="C36" s="37" t="n">
        <v>10</v>
      </c>
      <c r="D36" s="37" t="n">
        <v>10</v>
      </c>
      <c r="E36" s="37" t="n">
        <v>0.5</v>
      </c>
      <c r="F36" s="1" t="str">
        <f>IF(B36="","",IF(OR(COUNT(C36:E36)&lt;3,C36&lt;=0,MIN(D36:E36)&lt;0),"Uzupełnij parametry",IF(COUNTIFS($A$28:$A$127,A36)&gt;1,"Powtórzony klucz","OK")))</f>
        <v>OK</v>
      </c>
      <c r="G36"/>
      <c r="H36"/>
      <c r="I3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ht="23" customHeight="1">
      <c r="A37" s="1" t="str">
        <f>IF(B37="","",B37&amp;"|"&amp;C37)</f>
        <v>Stal konstrukcyjna|12</v>
      </c>
      <c r="B37" s="37" t="str">
        <v>Stal konstrukcyjna</v>
      </c>
      <c r="C37" s="37" t="n">
        <v>12</v>
      </c>
      <c r="D37" s="37" t="n">
        <v>11.600000000000001</v>
      </c>
      <c r="E37" s="37" t="n">
        <v>0.58</v>
      </c>
      <c r="F37" s="1" t="str">
        <f>IF(B37="","",IF(OR(COUNT(C37:E37)&lt;3,C37&lt;=0,MIN(D37:E37)&lt;0),"Uzupełnij parametry",IF(COUNTIFS($A$28:$A$127,A37)&gt;1,"Powtórzony klucz","OK")))</f>
        <v>OK</v>
      </c>
      <c r="G37"/>
      <c r="H37"/>
      <c r="I3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ht="23" customHeight="1">
      <c r="A38" s="1" t="str">
        <f>IF(B38="","",B38&amp;"|"&amp;C38)</f>
        <v>Stal konstrukcyjna|15</v>
      </c>
      <c r="B38" s="37" t="str">
        <v>Stal konstrukcyjna</v>
      </c>
      <c r="C38" s="37" t="n">
        <v>15</v>
      </c>
      <c r="D38" s="37" t="n">
        <v>14</v>
      </c>
      <c r="E38" s="37" t="n">
        <v>0.7</v>
      </c>
      <c r="F38" s="1" t="str">
        <f>IF(B38="","",IF(OR(COUNT(C38:E38)&lt;3,C38&lt;=0,MIN(D38:E38)&lt;0),"Uzupełnij parametry",IF(COUNTIFS($A$28:$A$127,A38)&gt;1,"Powtórzony klucz","OK")))</f>
        <v>OK</v>
      </c>
      <c r="G38"/>
      <c r="H38"/>
      <c r="I38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ht="23" customHeight="1">
      <c r="A39" s="1" t="str">
        <f>IF(B39="","",B39&amp;"|"&amp;C39)</f>
        <v>Stal konstrukcyjna|20</v>
      </c>
      <c r="B39" s="37" t="str">
        <v>Stal konstrukcyjna</v>
      </c>
      <c r="C39" s="37" t="n">
        <v>20</v>
      </c>
      <c r="D39" s="37" t="n">
        <v>18</v>
      </c>
      <c r="E39" s="37" t="n">
        <v>0.9</v>
      </c>
      <c r="F39" s="1" t="str">
        <f>IF(B39="","",IF(OR(COUNT(C39:E39)&lt;3,C39&lt;=0,MIN(D39:E39)&lt;0),"Uzupełnij parametry",IF(COUNTIFS($A$28:$A$127,A39)&gt;1,"Powtórzony klucz","OK")))</f>
        <v>OK</v>
      </c>
      <c r="G39"/>
      <c r="H39"/>
      <c r="I3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ht="23" customHeight="1">
      <c r="A40" s="1" t="str">
        <f>IF(B40="","",B40&amp;"|"&amp;C40)</f>
        <v>Stal nierdzewna|1</v>
      </c>
      <c r="B40" s="37" t="str">
        <v>Stal nierdzewna</v>
      </c>
      <c r="C40" s="37" t="n">
        <v>1</v>
      </c>
      <c r="D40" s="37" t="n">
        <v>2.8</v>
      </c>
      <c r="E40" s="37" t="n">
        <v>0.14</v>
      </c>
      <c r="F40" s="1" t="str">
        <f>IF(B40="","",IF(OR(COUNT(C40:E40)&lt;3,C40&lt;=0,MIN(D40:E40)&lt;0),"Uzupełnij parametry",IF(COUNTIFS($A$28:$A$127,A40)&gt;1,"Powtórzony klucz","OK")))</f>
        <v>OK</v>
      </c>
      <c r="G40"/>
      <c r="H40"/>
      <c r="I40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ht="23" customHeight="1">
      <c r="A41" s="1" t="str">
        <f>IF(B41="","",B41&amp;"|"&amp;C41)</f>
        <v>Stal nierdzewna|1.5</v>
      </c>
      <c r="B41" s="37" t="str">
        <v>Stal nierdzewna</v>
      </c>
      <c r="C41" s="37" t="n">
        <v>1.5</v>
      </c>
      <c r="D41" s="37" t="n">
        <v>3.2</v>
      </c>
      <c r="E41" s="37" t="n">
        <v>0.16</v>
      </c>
      <c r="F41" s="1" t="str">
        <f>IF(B41="","",IF(OR(COUNT(C41:E41)&lt;3,C41&lt;=0,MIN(D41:E41)&lt;0),"Uzupełnij parametry",IF(COUNTIFS($A$28:$A$127,A41)&gt;1,"Powtórzony klucz","OK")))</f>
        <v>OK</v>
      </c>
      <c r="G41"/>
      <c r="H41"/>
      <c r="I4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ht="23" customHeight="1">
      <c r="A42" s="1" t="str">
        <f>IF(B42="","",B42&amp;"|"&amp;C42)</f>
        <v>Stal nierdzewna|2</v>
      </c>
      <c r="B42" s="37" t="str">
        <v>Stal nierdzewna</v>
      </c>
      <c r="C42" s="37" t="n">
        <v>2</v>
      </c>
      <c r="D42" s="37" t="n">
        <v>3.6</v>
      </c>
      <c r="E42" s="37" t="n">
        <v>0.18</v>
      </c>
      <c r="F42" s="1" t="str">
        <f>IF(B42="","",IF(OR(COUNT(C42:E42)&lt;3,C42&lt;=0,MIN(D42:E42)&lt;0),"Uzupełnij parametry",IF(COUNTIFS($A$28:$A$127,A42)&gt;1,"Powtórzony klucz","OK")))</f>
        <v>OK</v>
      </c>
      <c r="G42"/>
      <c r="H42"/>
      <c r="I4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ht="23" customHeight="1">
      <c r="A43" s="1" t="str">
        <f>IF(B43="","",B43&amp;"|"&amp;C43)</f>
        <v>Stal nierdzewna|3</v>
      </c>
      <c r="B43" s="37" t="str">
        <v>Stal nierdzewna</v>
      </c>
      <c r="C43" s="37" t="n">
        <v>3</v>
      </c>
      <c r="D43" s="37" t="n">
        <v>4.4</v>
      </c>
      <c r="E43" s="37" t="n">
        <v>0.22</v>
      </c>
      <c r="F43" s="1" t="str">
        <f>IF(B43="","",IF(OR(COUNT(C43:E43)&lt;3,C43&lt;=0,MIN(D43:E43)&lt;0),"Uzupełnij parametry",IF(COUNTIFS($A$28:$A$127,A43)&gt;1,"Powtórzony klucz","OK")))</f>
        <v>OK</v>
      </c>
      <c r="G43"/>
      <c r="H43"/>
      <c r="I4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ht="23" customHeight="1">
      <c r="A44" s="1" t="str">
        <f>IF(B44="","",B44&amp;"|"&amp;C44)</f>
        <v>Stal nierdzewna|4</v>
      </c>
      <c r="B44" s="37" t="str">
        <v>Stal nierdzewna</v>
      </c>
      <c r="C44" s="37" t="n">
        <v>4</v>
      </c>
      <c r="D44" s="37" t="n">
        <v>5.2</v>
      </c>
      <c r="E44" s="37" t="n">
        <v>0.26</v>
      </c>
      <c r="F44" s="1" t="str">
        <f>IF(B44="","",IF(OR(COUNT(C44:E44)&lt;3,C44&lt;=0,MIN(D44:E44)&lt;0),"Uzupełnij parametry",IF(COUNTIFS($A$28:$A$127,A44)&gt;1,"Powtórzony klucz","OK")))</f>
        <v>OK</v>
      </c>
      <c r="G44"/>
      <c r="H44"/>
      <c r="I4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ht="23" customHeight="1">
      <c r="A45" s="1" t="str">
        <f>IF(B45="","",B45&amp;"|"&amp;C45)</f>
        <v>Stal nierdzewna|5</v>
      </c>
      <c r="B45" s="37" t="str">
        <v>Stal nierdzewna</v>
      </c>
      <c r="C45" s="37" t="n">
        <v>5</v>
      </c>
      <c r="D45" s="37" t="n">
        <v>6</v>
      </c>
      <c r="E45" s="37" t="n">
        <v>0.30000000000000004</v>
      </c>
      <c r="F45" s="1" t="str">
        <f>IF(B45="","",IF(OR(COUNT(C45:E45)&lt;3,C45&lt;=0,MIN(D45:E45)&lt;0),"Uzupełnij parametry",IF(COUNTIFS($A$28:$A$127,A45)&gt;1,"Powtórzony klucz","OK")))</f>
        <v>OK</v>
      </c>
      <c r="G45"/>
      <c r="H45"/>
      <c r="I45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ht="23" customHeight="1">
      <c r="A46" s="1" t="str">
        <f>IF(B46="","",B46&amp;"|"&amp;C46)</f>
        <v>Stal nierdzewna|6</v>
      </c>
      <c r="B46" s="37" t="str">
        <v>Stal nierdzewna</v>
      </c>
      <c r="C46" s="37" t="n">
        <v>6</v>
      </c>
      <c r="D46" s="37" t="n">
        <v>6.800000000000001</v>
      </c>
      <c r="E46" s="37" t="n">
        <v>0.33999999999999997</v>
      </c>
      <c r="F46" s="1" t="str">
        <f>IF(B46="","",IF(OR(COUNT(C46:E46)&lt;3,C46&lt;=0,MIN(D46:E46)&lt;0),"Uzupełnij parametry",IF(COUNTIFS($A$28:$A$127,A46)&gt;1,"Powtórzony klucz","OK")))</f>
        <v>OK</v>
      </c>
      <c r="G46"/>
      <c r="H46"/>
      <c r="I4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ht="23" customHeight="1">
      <c r="A47" s="1" t="str">
        <f>IF(B47="","",B47&amp;"|"&amp;C47)</f>
        <v>Stal nierdzewna|8</v>
      </c>
      <c r="B47" s="37" t="str">
        <v>Stal nierdzewna</v>
      </c>
      <c r="C47" s="37" t="n">
        <v>8</v>
      </c>
      <c r="D47" s="37" t="n">
        <v>8.4</v>
      </c>
      <c r="E47" s="37" t="n">
        <v>0.42000000000000004</v>
      </c>
      <c r="F47" s="1" t="str">
        <f>IF(B47="","",IF(OR(COUNT(C47:E47)&lt;3,C47&lt;=0,MIN(D47:E47)&lt;0),"Uzupełnij parametry",IF(COUNTIFS($A$28:$A$127,A47)&gt;1,"Powtórzony klucz","OK")))</f>
        <v>OK</v>
      </c>
      <c r="G47"/>
      <c r="H47"/>
      <c r="I47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ht="23" customHeight="1">
      <c r="A48" s="1" t="str">
        <f>IF(B48="","",B48&amp;"|"&amp;C48)</f>
        <v>Stal nierdzewna|10</v>
      </c>
      <c r="B48" s="37" t="str">
        <v>Stal nierdzewna</v>
      </c>
      <c r="C48" s="37" t="n">
        <v>10</v>
      </c>
      <c r="D48" s="37" t="n">
        <v>10</v>
      </c>
      <c r="E48" s="37" t="n">
        <v>0.5</v>
      </c>
      <c r="F48" s="1" t="str">
        <f>IF(B48="","",IF(OR(COUNT(C48:E48)&lt;3,C48&lt;=0,MIN(D48:E48)&lt;0),"Uzupełnij parametry",IF(COUNTIFS($A$28:$A$127,A48)&gt;1,"Powtórzony klucz","OK")))</f>
        <v>OK</v>
      </c>
      <c r="G48"/>
      <c r="H48"/>
      <c r="I4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ht="23" customHeight="1">
      <c r="A49" s="1" t="str">
        <f>IF(B49="","",B49&amp;"|"&amp;C49)</f>
        <v>Stal nierdzewna|12</v>
      </c>
      <c r="B49" s="37" t="str">
        <v>Stal nierdzewna</v>
      </c>
      <c r="C49" s="37" t="n">
        <v>12</v>
      </c>
      <c r="D49" s="37" t="n">
        <v>11.600000000000001</v>
      </c>
      <c r="E49" s="37" t="n">
        <v>0.58</v>
      </c>
      <c r="F49" s="1" t="str">
        <f>IF(B49="","",IF(OR(COUNT(C49:E49)&lt;3,C49&lt;=0,MIN(D49:E49)&lt;0),"Uzupełnij parametry",IF(COUNTIFS($A$28:$A$127,A49)&gt;1,"Powtórzony klucz","OK")))</f>
        <v>OK</v>
      </c>
      <c r="G49"/>
      <c r="H49"/>
      <c r="I49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ht="23" customHeight="1">
      <c r="A50" s="1" t="str">
        <f>IF(B50="","",B50&amp;"|"&amp;C50)</f>
        <v>Stal nierdzewna|15</v>
      </c>
      <c r="B50" s="37" t="str">
        <v>Stal nierdzewna</v>
      </c>
      <c r="C50" s="37" t="n">
        <v>15</v>
      </c>
      <c r="D50" s="37" t="n">
        <v>14</v>
      </c>
      <c r="E50" s="37" t="n">
        <v>0.7</v>
      </c>
      <c r="F50" s="1" t="str">
        <f>IF(B50="","",IF(OR(COUNT(C50:E50)&lt;3,C50&lt;=0,MIN(D50:E50)&lt;0),"Uzupełnij parametry",IF(COUNTIFS($A$28:$A$127,A50)&gt;1,"Powtórzony klucz","OK")))</f>
        <v>OK</v>
      </c>
      <c r="G50"/>
      <c r="H50"/>
      <c r="I5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ht="23" customHeight="1">
      <c r="A51" s="1" t="str">
        <f>IF(B51="","",B51&amp;"|"&amp;C51)</f>
        <v>Stal nierdzewna|20</v>
      </c>
      <c r="B51" s="37" t="str">
        <v>Stal nierdzewna</v>
      </c>
      <c r="C51" s="37" t="n">
        <v>20</v>
      </c>
      <c r="D51" s="37" t="n">
        <v>18</v>
      </c>
      <c r="E51" s="37" t="n">
        <v>0.9</v>
      </c>
      <c r="F51" s="1" t="str">
        <f>IF(B51="","",IF(OR(COUNT(C51:E51)&lt;3,C51&lt;=0,MIN(D51:E51)&lt;0),"Uzupełnij parametry",IF(COUNTIFS($A$28:$A$127,A51)&gt;1,"Powtórzony klucz","OK")))</f>
        <v>OK</v>
      </c>
      <c r="G51"/>
      <c r="H51"/>
      <c r="I5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ht="23" customHeight="1">
      <c r="A52" s="1" t="str">
        <f>IF(B52="","",B52&amp;"|"&amp;C52)</f>
        <v>Aluminium|1</v>
      </c>
      <c r="B52" s="37" t="str">
        <v>Aluminium</v>
      </c>
      <c r="C52" s="37" t="n">
        <v>1</v>
      </c>
      <c r="D52" s="37" t="n">
        <v>2.8</v>
      </c>
      <c r="E52" s="37" t="n">
        <v>0.14</v>
      </c>
      <c r="F52" s="1" t="str">
        <f>IF(B52="","",IF(OR(COUNT(C52:E52)&lt;3,C52&lt;=0,MIN(D52:E52)&lt;0),"Uzupełnij parametry",IF(COUNTIFS($A$28:$A$127,A52)&gt;1,"Powtórzony klucz","OK")))</f>
        <v>OK</v>
      </c>
      <c r="G52"/>
      <c r="H52"/>
      <c r="I5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ht="23" customHeight="1">
      <c r="A53" s="1" t="str">
        <f>IF(B53="","",B53&amp;"|"&amp;C53)</f>
        <v>Aluminium|1.5</v>
      </c>
      <c r="B53" s="37" t="str">
        <v>Aluminium</v>
      </c>
      <c r="C53" s="37" t="n">
        <v>1.5</v>
      </c>
      <c r="D53" s="37" t="n">
        <v>3.2</v>
      </c>
      <c r="E53" s="37" t="n">
        <v>0.16</v>
      </c>
      <c r="F53" s="1" t="str">
        <f>IF(B53="","",IF(OR(COUNT(C53:E53)&lt;3,C53&lt;=0,MIN(D53:E53)&lt;0),"Uzupełnij parametry",IF(COUNTIFS($A$28:$A$127,A53)&gt;1,"Powtórzony klucz","OK")))</f>
        <v>OK</v>
      </c>
      <c r="G53"/>
      <c r="H53"/>
      <c r="I5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ht="23" customHeight="1">
      <c r="A54" s="1" t="str">
        <f>IF(B54="","",B54&amp;"|"&amp;C54)</f>
        <v>Aluminium|2</v>
      </c>
      <c r="B54" s="37" t="str">
        <v>Aluminium</v>
      </c>
      <c r="C54" s="37" t="n">
        <v>2</v>
      </c>
      <c r="D54" s="37" t="n">
        <v>3.6</v>
      </c>
      <c r="E54" s="37" t="n">
        <v>0.18</v>
      </c>
      <c r="F54" s="1" t="str">
        <f>IF(B54="","",IF(OR(COUNT(C54:E54)&lt;3,C54&lt;=0,MIN(D54:E54)&lt;0),"Uzupełnij parametry",IF(COUNTIFS($A$28:$A$127,A54)&gt;1,"Powtórzony klucz","OK")))</f>
        <v>OK</v>
      </c>
      <c r="G54"/>
      <c r="H54"/>
      <c r="I5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ht="23" customHeight="1">
      <c r="A55" s="1" t="str">
        <f>IF(B55="","",B55&amp;"|"&amp;C55)</f>
        <v>Aluminium|3</v>
      </c>
      <c r="B55" s="37" t="str">
        <v>Aluminium</v>
      </c>
      <c r="C55" s="37" t="n">
        <v>3</v>
      </c>
      <c r="D55" s="37" t="n">
        <v>4.4</v>
      </c>
      <c r="E55" s="37" t="n">
        <v>0.22</v>
      </c>
      <c r="F55" s="1" t="str">
        <f>IF(B55="","",IF(OR(COUNT(C55:E55)&lt;3,C55&lt;=0,MIN(D55:E55)&lt;0),"Uzupełnij parametry",IF(COUNTIFS($A$28:$A$127,A55)&gt;1,"Powtórzony klucz","OK")))</f>
        <v>OK</v>
      </c>
      <c r="G55"/>
      <c r="H55"/>
      <c r="I55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ht="23" customHeight="1">
      <c r="A56" s="1" t="str">
        <f>IF(B56="","",B56&amp;"|"&amp;C56)</f>
        <v>Aluminium|4</v>
      </c>
      <c r="B56" s="37" t="str">
        <v>Aluminium</v>
      </c>
      <c r="C56" s="37" t="n">
        <v>4</v>
      </c>
      <c r="D56" s="37" t="n">
        <v>5.2</v>
      </c>
      <c r="E56" s="37" t="n">
        <v>0.26</v>
      </c>
      <c r="F56" s="1" t="str">
        <f>IF(B56="","",IF(OR(COUNT(C56:E56)&lt;3,C56&lt;=0,MIN(D56:E56)&lt;0),"Uzupełnij parametry",IF(COUNTIFS($A$28:$A$127,A56)&gt;1,"Powtórzony klucz","OK")))</f>
        <v>OK</v>
      </c>
      <c r="G56"/>
      <c r="H56"/>
      <c r="I5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ht="23" customHeight="1">
      <c r="A57" s="1" t="str">
        <f>IF(B57="","",B57&amp;"|"&amp;C57)</f>
        <v>Aluminium|5</v>
      </c>
      <c r="B57" s="37" t="str">
        <v>Aluminium</v>
      </c>
      <c r="C57" s="37" t="n">
        <v>5</v>
      </c>
      <c r="D57" s="37" t="n">
        <v>6</v>
      </c>
      <c r="E57" s="37" t="n">
        <v>0.30000000000000004</v>
      </c>
      <c r="F57" s="1" t="str">
        <f>IF(B57="","",IF(OR(COUNT(C57:E57)&lt;3,C57&lt;=0,MIN(D57:E57)&lt;0),"Uzupełnij parametry",IF(COUNTIFS($A$28:$A$127,A57)&gt;1,"Powtórzony klucz","OK")))</f>
        <v>OK</v>
      </c>
      <c r="G57"/>
      <c r="H57"/>
      <c r="I5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ht="23" customHeight="1">
      <c r="A58" s="1" t="str">
        <f>IF(B58="","",B58&amp;"|"&amp;C58)</f>
        <v>Aluminium|6</v>
      </c>
      <c r="B58" s="37" t="str">
        <v>Aluminium</v>
      </c>
      <c r="C58" s="37" t="n">
        <v>6</v>
      </c>
      <c r="D58" s="37" t="n">
        <v>6.800000000000001</v>
      </c>
      <c r="E58" s="37" t="n">
        <v>0.33999999999999997</v>
      </c>
      <c r="F58" s="1" t="str">
        <f>IF(B58="","",IF(OR(COUNT(C58:E58)&lt;3,C58&lt;=0,MIN(D58:E58)&lt;0),"Uzupełnij parametry",IF(COUNTIFS($A$28:$A$127,A58)&gt;1,"Powtórzony klucz","OK")))</f>
        <v>OK</v>
      </c>
      <c r="G58"/>
      <c r="H58"/>
      <c r="I58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ht="23" customHeight="1">
      <c r="A59" s="1" t="str">
        <f>IF(B59="","",B59&amp;"|"&amp;C59)</f>
        <v>Aluminium|8</v>
      </c>
      <c r="B59" s="37" t="str">
        <v>Aluminium</v>
      </c>
      <c r="C59" s="37" t="n">
        <v>8</v>
      </c>
      <c r="D59" s="37" t="n">
        <v>8.4</v>
      </c>
      <c r="E59" s="37" t="n">
        <v>0.42000000000000004</v>
      </c>
      <c r="F59" s="1" t="str">
        <f>IF(B59="","",IF(OR(COUNT(C59:E59)&lt;3,C59&lt;=0,MIN(D59:E59)&lt;0),"Uzupełnij parametry",IF(COUNTIFS($A$28:$A$127,A59)&gt;1,"Powtórzony klucz","OK")))</f>
        <v>OK</v>
      </c>
      <c r="G59"/>
      <c r="H59"/>
      <c r="I59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ht="23" customHeight="1">
      <c r="A60" s="1" t="str">
        <f>IF(B60="","",B60&amp;"|"&amp;C60)</f>
        <v>Aluminium|10</v>
      </c>
      <c r="B60" s="37" t="str">
        <v>Aluminium</v>
      </c>
      <c r="C60" s="37" t="n">
        <v>10</v>
      </c>
      <c r="D60" s="37" t="n">
        <v>10</v>
      </c>
      <c r="E60" s="37" t="n">
        <v>0.5</v>
      </c>
      <c r="F60" s="1" t="str">
        <f>IF(B60="","",IF(OR(COUNT(C60:E60)&lt;3,C60&lt;=0,MIN(D60:E60)&lt;0),"Uzupełnij parametry",IF(COUNTIFS($A$28:$A$127,A60)&gt;1,"Powtórzony klucz","OK")))</f>
        <v>OK</v>
      </c>
      <c r="G60"/>
      <c r="H60"/>
      <c r="I6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ht="23" customHeight="1">
      <c r="A61" s="1" t="str">
        <f>IF(B61="","",B61&amp;"|"&amp;C61)</f>
        <v>Aluminium|12</v>
      </c>
      <c r="B61" s="37" t="str">
        <v>Aluminium</v>
      </c>
      <c r="C61" s="37" t="n">
        <v>12</v>
      </c>
      <c r="D61" s="37" t="n">
        <v>11.600000000000001</v>
      </c>
      <c r="E61" s="37" t="n">
        <v>0.58</v>
      </c>
      <c r="F61" s="1" t="str">
        <f>IF(B61="","",IF(OR(COUNT(C61:E61)&lt;3,C61&lt;=0,MIN(D61:E61)&lt;0),"Uzupełnij parametry",IF(COUNTIFS($A$28:$A$127,A61)&gt;1,"Powtórzony klucz","OK")))</f>
        <v>OK</v>
      </c>
      <c r="G61"/>
      <c r="H61"/>
      <c r="I6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ht="23" customHeight="1">
      <c r="A62" s="1" t="str">
        <f>IF(B62="","",B62&amp;"|"&amp;C62)</f>
        <v>Aluminium|15</v>
      </c>
      <c r="B62" s="37" t="str">
        <v>Aluminium</v>
      </c>
      <c r="C62" s="37" t="n">
        <v>15</v>
      </c>
      <c r="D62" s="37" t="n">
        <v>14</v>
      </c>
      <c r="E62" s="37" t="n">
        <v>0.7</v>
      </c>
      <c r="F62" s="1" t="str">
        <f>IF(B62="","",IF(OR(COUNT(C62:E62)&lt;3,C62&lt;=0,MIN(D62:E62)&lt;0),"Uzupełnij parametry",IF(COUNTIFS($A$28:$A$127,A62)&gt;1,"Powtórzony klucz","OK")))</f>
        <v>OK</v>
      </c>
      <c r="G62"/>
      <c r="H62"/>
      <c r="I6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ht="23" customHeight="1">
      <c r="A63" s="1" t="str">
        <f>IF(B63="","",B63&amp;"|"&amp;C63)</f>
        <v>Aluminium|20</v>
      </c>
      <c r="B63" s="37" t="str">
        <v>Aluminium</v>
      </c>
      <c r="C63" s="37" t="n">
        <v>20</v>
      </c>
      <c r="D63" s="37" t="n">
        <v>18</v>
      </c>
      <c r="E63" s="37" t="n">
        <v>0.9</v>
      </c>
      <c r="F63" s="1" t="str">
        <f>IF(B63="","",IF(OR(COUNT(C63:E63)&lt;3,C63&lt;=0,MIN(D63:E63)&lt;0),"Uzupełnij parametry",IF(COUNTIFS($A$28:$A$127,A63)&gt;1,"Powtórzony klucz","OK")))</f>
        <v>OK</v>
      </c>
      <c r="G63"/>
      <c r="H63"/>
      <c r="I6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ht="23" customHeight="1">
      <c r="A64" s="1" t="str">
        <f>IF(B64="","",B64&amp;"|"&amp;C64)</f>
      </c>
      <c r="B64" s="37"/>
      <c r="C64" s="37"/>
      <c r="D64" s="37"/>
      <c r="E64" s="37"/>
      <c r="F64" s="1" t="str">
        <f>IF(B64="","",IF(OR(COUNT(C64:E64)&lt;3,C64&lt;=0,MIN(D64:E64)&lt;0),"Uzupełnij parametry",IF(COUNTIFS($A$28:$A$127,A64)&gt;1,"Powtórzony klucz","OK")))</f>
      </c>
      <c r="G64"/>
      <c r="H64"/>
      <c r="I6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ht="23" customHeight="1">
      <c r="A65" s="1" t="str">
        <f>IF(B65="","",B65&amp;"|"&amp;C65)</f>
      </c>
      <c r="B65" s="37"/>
      <c r="C65" s="37"/>
      <c r="D65" s="37"/>
      <c r="E65" s="37"/>
      <c r="F65" s="1" t="str">
        <f>IF(B65="","",IF(OR(COUNT(C65:E65)&lt;3,C65&lt;=0,MIN(D65:E65)&lt;0),"Uzupełnij parametry",IF(COUNTIFS($A$28:$A$127,A65)&gt;1,"Powtórzony klucz","OK")))</f>
      </c>
      <c r="G65"/>
      <c r="H65"/>
      <c r="I65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>
      <c r="A66" s="1" t="str">
        <f>IF(B66="","",B66&amp;"|"&amp;C66)</f>
      </c>
      <c r="B66" s="37"/>
      <c r="C66" s="37"/>
      <c r="D66" s="37"/>
      <c r="E66" s="37"/>
      <c r="F66" s="1" t="str">
        <f>IF(B66="","",IF(OR(COUNT(C66:E66)&lt;3,C66&lt;=0,MIN(D66:E66)&lt;0),"Uzupełnij parametry",IF(COUNTIFS($A$28:$A$127,A66)&gt;1,"Powtórzony klucz","OK")))</f>
      </c>
      <c r="G66"/>
      <c r="H66"/>
      <c r="I66"/>
    </row>
    <row r="67">
      <c r="A67" s="1" t="str">
        <f>IF(B67="","",B67&amp;"|"&amp;C67)</f>
      </c>
      <c r="B67" s="37"/>
      <c r="C67" s="37"/>
      <c r="D67" s="37"/>
      <c r="E67" s="37"/>
      <c r="F67" s="1" t="str">
        <f>IF(B67="","",IF(OR(COUNT(C67:E67)&lt;3,C67&lt;=0,MIN(D67:E67)&lt;0),"Uzupełnij parametry",IF(COUNTIFS($A$28:$A$127,A67)&gt;1,"Powtórzony klucz","OK")))</f>
      </c>
      <c r="G67"/>
      <c r="H67"/>
      <c r="I67"/>
    </row>
    <row r="68">
      <c r="A68" s="1" t="str">
        <f>IF(B68="","",B68&amp;"|"&amp;C68)</f>
      </c>
      <c r="B68" s="37"/>
      <c r="C68" s="37"/>
      <c r="D68" s="37"/>
      <c r="E68" s="37"/>
      <c r="F68" s="1" t="str">
        <f>IF(B68="","",IF(OR(COUNT(C68:E68)&lt;3,C68&lt;=0,MIN(D68:E68)&lt;0),"Uzupełnij parametry",IF(COUNTIFS($A$28:$A$127,A68)&gt;1,"Powtórzony klucz","OK")))</f>
      </c>
      <c r="G68"/>
      <c r="H68"/>
      <c r="I68"/>
    </row>
    <row r="69">
      <c r="A69" s="1" t="str">
        <f>IF(B69="","",B69&amp;"|"&amp;C69)</f>
      </c>
      <c r="B69" s="37"/>
      <c r="C69" s="37"/>
      <c r="D69" s="37"/>
      <c r="E69" s="37"/>
      <c r="F69" s="1" t="str">
        <f>IF(B69="","",IF(OR(COUNT(C69:E69)&lt;3,C69&lt;=0,MIN(D69:E69)&lt;0),"Uzupełnij parametry",IF(COUNTIFS($A$28:$A$127,A69)&gt;1,"Powtórzony klucz","OK")))</f>
      </c>
      <c r="G69"/>
      <c r="H69"/>
      <c r="I69"/>
    </row>
    <row r="70">
      <c r="A70" s="1" t="str">
        <f>IF(B70="","",B70&amp;"|"&amp;C70)</f>
      </c>
      <c r="B70" s="37"/>
      <c r="C70" s="37"/>
      <c r="D70" s="37"/>
      <c r="E70" s="37"/>
      <c r="F70" s="1" t="str">
        <f>IF(B70="","",IF(OR(COUNT(C70:E70)&lt;3,C70&lt;=0,MIN(D70:E70)&lt;0),"Uzupełnij parametry",IF(COUNTIFS($A$28:$A$127,A70)&gt;1,"Powtórzony klucz","OK")))</f>
      </c>
      <c r="G70"/>
      <c r="H70"/>
      <c r="I70"/>
    </row>
    <row r="71">
      <c r="A71" s="1" t="str">
        <f>IF(B71="","",B71&amp;"|"&amp;C71)</f>
      </c>
      <c r="B71" s="37"/>
      <c r="C71" s="37"/>
      <c r="D71" s="37"/>
      <c r="E71" s="37"/>
      <c r="F71" s="1" t="str">
        <f>IF(B71="","",IF(OR(COUNT(C71:E71)&lt;3,C71&lt;=0,MIN(D71:E71)&lt;0),"Uzupełnij parametry",IF(COUNTIFS($A$28:$A$127,A71)&gt;1,"Powtórzony klucz","OK")))</f>
      </c>
      <c r="G71"/>
      <c r="H71"/>
      <c r="I71"/>
    </row>
    <row r="72">
      <c r="A72" s="1" t="str">
        <f>IF(B72="","",B72&amp;"|"&amp;C72)</f>
      </c>
      <c r="B72" s="37"/>
      <c r="C72" s="37"/>
      <c r="D72" s="37"/>
      <c r="E72" s="37"/>
      <c r="F72" s="1" t="str">
        <f>IF(B72="","",IF(OR(COUNT(C72:E72)&lt;3,C72&lt;=0,MIN(D72:E72)&lt;0),"Uzupełnij parametry",IF(COUNTIFS($A$28:$A$127,A72)&gt;1,"Powtórzony klucz","OK")))</f>
      </c>
      <c r="G72"/>
      <c r="H72"/>
      <c r="I72"/>
    </row>
    <row r="73">
      <c r="A73" s="1" t="str">
        <f>IF(B73="","",B73&amp;"|"&amp;C73)</f>
      </c>
      <c r="B73" s="37"/>
      <c r="C73" s="37"/>
      <c r="D73" s="37"/>
      <c r="E73" s="37"/>
      <c r="F73" s="1" t="str">
        <f>IF(B73="","",IF(OR(COUNT(C73:E73)&lt;3,C73&lt;=0,MIN(D73:E73)&lt;0),"Uzupełnij parametry",IF(COUNTIFS($A$28:$A$127,A73)&gt;1,"Powtórzony klucz","OK")))</f>
      </c>
      <c r="G73"/>
      <c r="H73"/>
      <c r="I73"/>
    </row>
    <row r="74">
      <c r="A74" s="1" t="str">
        <f>IF(B74="","",B74&amp;"|"&amp;C74)</f>
      </c>
      <c r="B74" s="37"/>
      <c r="C74" s="37"/>
      <c r="D74" s="37"/>
      <c r="E74" s="37"/>
      <c r="F74" s="1" t="str">
        <f>IF(B74="","",IF(OR(COUNT(C74:E74)&lt;3,C74&lt;=0,MIN(D74:E74)&lt;0),"Uzupełnij parametry",IF(COUNTIFS($A$28:$A$127,A74)&gt;1,"Powtórzony klucz","OK")))</f>
      </c>
      <c r="G74"/>
      <c r="H74"/>
      <c r="I74"/>
    </row>
    <row r="75">
      <c r="A75" s="1" t="str">
        <f>IF(B75="","",B75&amp;"|"&amp;C75)</f>
      </c>
      <c r="B75" s="37"/>
      <c r="C75" s="37"/>
      <c r="D75" s="37"/>
      <c r="E75" s="37"/>
      <c r="F75" s="1" t="str">
        <f>IF(B75="","",IF(OR(COUNT(C75:E75)&lt;3,C75&lt;=0,MIN(D75:E75)&lt;0),"Uzupełnij parametry",IF(COUNTIFS($A$28:$A$127,A75)&gt;1,"Powtórzony klucz","OK")))</f>
      </c>
      <c r="G75"/>
      <c r="H75"/>
      <c r="I75"/>
    </row>
    <row r="76">
      <c r="A76" s="1" t="str">
        <f>IF(B76="","",B76&amp;"|"&amp;C76)</f>
      </c>
      <c r="B76" s="37"/>
      <c r="C76" s="37"/>
      <c r="D76" s="37"/>
      <c r="E76" s="37"/>
      <c r="F76" s="1" t="str">
        <f>IF(B76="","",IF(OR(COUNT(C76:E76)&lt;3,C76&lt;=0,MIN(D76:E76)&lt;0),"Uzupełnij parametry",IF(COUNTIFS($A$28:$A$127,A76)&gt;1,"Powtórzony klucz","OK")))</f>
      </c>
      <c r="G76"/>
      <c r="H76"/>
      <c r="I76"/>
    </row>
    <row r="77">
      <c r="A77" s="1" t="str">
        <f>IF(B77="","",B77&amp;"|"&amp;C77)</f>
      </c>
      <c r="B77" s="37"/>
      <c r="C77" s="37"/>
      <c r="D77" s="37"/>
      <c r="E77" s="37"/>
      <c r="F77" s="1" t="str">
        <f>IF(B77="","",IF(OR(COUNT(C77:E77)&lt;3,C77&lt;=0,MIN(D77:E77)&lt;0),"Uzupełnij parametry",IF(COUNTIFS($A$28:$A$127,A77)&gt;1,"Powtórzony klucz","OK")))</f>
      </c>
      <c r="G77"/>
      <c r="H77"/>
      <c r="I77"/>
    </row>
    <row r="78">
      <c r="A78" s="1" t="str">
        <f>IF(B78="","",B78&amp;"|"&amp;C78)</f>
      </c>
      <c r="B78" s="37"/>
      <c r="C78" s="37"/>
      <c r="D78" s="37"/>
      <c r="E78" s="37"/>
      <c r="F78" s="1" t="str">
        <f>IF(B78="","",IF(OR(COUNT(C78:E78)&lt;3,C78&lt;=0,MIN(D78:E78)&lt;0),"Uzupełnij parametry",IF(COUNTIFS($A$28:$A$127,A78)&gt;1,"Powtórzony klucz","OK")))</f>
      </c>
      <c r="G78"/>
      <c r="H78"/>
      <c r="I78"/>
    </row>
    <row r="79">
      <c r="A79" s="1" t="str">
        <f>IF(B79="","",B79&amp;"|"&amp;C79)</f>
      </c>
      <c r="B79" s="37"/>
      <c r="C79" s="37"/>
      <c r="D79" s="37"/>
      <c r="E79" s="37"/>
      <c r="F79" s="1" t="str">
        <f>IF(B79="","",IF(OR(COUNT(C79:E79)&lt;3,C79&lt;=0,MIN(D79:E79)&lt;0),"Uzupełnij parametry",IF(COUNTIFS($A$28:$A$127,A79)&gt;1,"Powtórzony klucz","OK")))</f>
      </c>
      <c r="G79"/>
      <c r="H79"/>
      <c r="I79"/>
    </row>
    <row r="80">
      <c r="A80" s="1" t="str">
        <f>IF(B80="","",B80&amp;"|"&amp;C80)</f>
      </c>
      <c r="B80" s="37"/>
      <c r="C80" s="37"/>
      <c r="D80" s="37"/>
      <c r="E80" s="37"/>
      <c r="F80" s="1" t="str">
        <f>IF(B80="","",IF(OR(COUNT(C80:E80)&lt;3,C80&lt;=0,MIN(D80:E80)&lt;0),"Uzupełnij parametry",IF(COUNTIFS($A$28:$A$127,A80)&gt;1,"Powtórzony klucz","OK")))</f>
      </c>
      <c r="G80"/>
      <c r="H80"/>
      <c r="I80"/>
    </row>
    <row r="81">
      <c r="A81" s="1" t="str">
        <f>IF(B81="","",B81&amp;"|"&amp;C81)</f>
      </c>
      <c r="B81" s="37"/>
      <c r="C81" s="37"/>
      <c r="D81" s="37"/>
      <c r="E81" s="37"/>
      <c r="F81" s="1" t="str">
        <f>IF(B81="","",IF(OR(COUNT(C81:E81)&lt;3,C81&lt;=0,MIN(D81:E81)&lt;0),"Uzupełnij parametry",IF(COUNTIFS($A$28:$A$127,A81)&gt;1,"Powtórzony klucz","OK")))</f>
      </c>
      <c r="G81"/>
      <c r="H81"/>
      <c r="I81"/>
    </row>
    <row r="82">
      <c r="A82" s="1" t="str">
        <f>IF(B82="","",B82&amp;"|"&amp;C82)</f>
      </c>
      <c r="B82" s="37"/>
      <c r="C82" s="37"/>
      <c r="D82" s="37"/>
      <c r="E82" s="37"/>
      <c r="F82" s="1" t="str">
        <f>IF(B82="","",IF(OR(COUNT(C82:E82)&lt;3,C82&lt;=0,MIN(D82:E82)&lt;0),"Uzupełnij parametry",IF(COUNTIFS($A$28:$A$127,A82)&gt;1,"Powtórzony klucz","OK")))</f>
      </c>
      <c r="G82"/>
      <c r="H82"/>
      <c r="I82"/>
    </row>
    <row r="83">
      <c r="A83" s="1" t="str">
        <f>IF(B83="","",B83&amp;"|"&amp;C83)</f>
      </c>
      <c r="B83" s="37"/>
      <c r="C83" s="37"/>
      <c r="D83" s="37"/>
      <c r="E83" s="37"/>
      <c r="F83" s="1" t="str">
        <f>IF(B83="","",IF(OR(COUNT(C83:E83)&lt;3,C83&lt;=0,MIN(D83:E83)&lt;0),"Uzupełnij parametry",IF(COUNTIFS($A$28:$A$127,A83)&gt;1,"Powtórzony klucz","OK")))</f>
      </c>
      <c r="G83"/>
      <c r="H83"/>
      <c r="I83"/>
    </row>
    <row r="84">
      <c r="A84" s="1" t="str">
        <f>IF(B84="","",B84&amp;"|"&amp;C84)</f>
      </c>
      <c r="B84" s="37"/>
      <c r="C84" s="37"/>
      <c r="D84" s="37"/>
      <c r="E84" s="37"/>
      <c r="F84" s="1" t="str">
        <f>IF(B84="","",IF(OR(COUNT(C84:E84)&lt;3,C84&lt;=0,MIN(D84:E84)&lt;0),"Uzupełnij parametry",IF(COUNTIFS($A$28:$A$127,A84)&gt;1,"Powtórzony klucz","OK")))</f>
      </c>
      <c r="G84"/>
      <c r="H84"/>
      <c r="I84"/>
    </row>
    <row r="85">
      <c r="A85" s="1" t="str">
        <f>IF(B85="","",B85&amp;"|"&amp;C85)</f>
      </c>
      <c r="B85" s="37"/>
      <c r="C85" s="37"/>
      <c r="D85" s="37"/>
      <c r="E85" s="37"/>
      <c r="F85" s="1" t="str">
        <f>IF(B85="","",IF(OR(COUNT(C85:E85)&lt;3,C85&lt;=0,MIN(D85:E85)&lt;0),"Uzupełnij parametry",IF(COUNTIFS($A$28:$A$127,A85)&gt;1,"Powtórzony klucz","OK")))</f>
      </c>
      <c r="G85"/>
      <c r="H85"/>
      <c r="I85"/>
    </row>
    <row r="86">
      <c r="A86" s="1" t="str">
        <f>IF(B86="","",B86&amp;"|"&amp;C86)</f>
      </c>
      <c r="B86" s="37"/>
      <c r="C86" s="37"/>
      <c r="D86" s="37"/>
      <c r="E86" s="37"/>
      <c r="F86" s="1" t="str">
        <f>IF(B86="","",IF(OR(COUNT(C86:E86)&lt;3,C86&lt;=0,MIN(D86:E86)&lt;0),"Uzupełnij parametry",IF(COUNTIFS($A$28:$A$127,A86)&gt;1,"Powtórzony klucz","OK")))</f>
      </c>
      <c r="G86"/>
      <c r="H86"/>
      <c r="I86"/>
    </row>
    <row r="87">
      <c r="A87" s="1" t="str">
        <f>IF(B87="","",B87&amp;"|"&amp;C87)</f>
      </c>
      <c r="B87" s="37"/>
      <c r="C87" s="37"/>
      <c r="D87" s="37"/>
      <c r="E87" s="37"/>
      <c r="F87" s="1" t="str">
        <f>IF(B87="","",IF(OR(COUNT(C87:E87)&lt;3,C87&lt;=0,MIN(D87:E87)&lt;0),"Uzupełnij parametry",IF(COUNTIFS($A$28:$A$127,A87)&gt;1,"Powtórzony klucz","OK")))</f>
      </c>
      <c r="G87"/>
      <c r="H87"/>
      <c r="I87"/>
    </row>
    <row r="88">
      <c r="A88" s="1" t="str">
        <f>IF(B88="","",B88&amp;"|"&amp;C88)</f>
      </c>
      <c r="B88" s="37"/>
      <c r="C88" s="37"/>
      <c r="D88" s="37"/>
      <c r="E88" s="37"/>
      <c r="F88" s="1" t="str">
        <f>IF(B88="","",IF(OR(COUNT(C88:E88)&lt;3,C88&lt;=0,MIN(D88:E88)&lt;0),"Uzupełnij parametry",IF(COUNTIFS($A$28:$A$127,A88)&gt;1,"Powtórzony klucz","OK")))</f>
      </c>
      <c r="G88"/>
      <c r="H88"/>
      <c r="I88"/>
    </row>
    <row r="89">
      <c r="A89" s="1" t="str">
        <f>IF(B89="","",B89&amp;"|"&amp;C89)</f>
      </c>
      <c r="B89" s="37"/>
      <c r="C89" s="37"/>
      <c r="D89" s="37"/>
      <c r="E89" s="37"/>
      <c r="F89" s="1" t="str">
        <f>IF(B89="","",IF(OR(COUNT(C89:E89)&lt;3,C89&lt;=0,MIN(D89:E89)&lt;0),"Uzupełnij parametry",IF(COUNTIFS($A$28:$A$127,A89)&gt;1,"Powtórzony klucz","OK")))</f>
      </c>
      <c r="G89"/>
      <c r="H89"/>
      <c r="I89"/>
    </row>
    <row r="90">
      <c r="A90" s="1" t="str">
        <f>IF(B90="","",B90&amp;"|"&amp;C90)</f>
      </c>
      <c r="B90" s="37"/>
      <c r="C90" s="37"/>
      <c r="D90" s="37"/>
      <c r="E90" s="37"/>
      <c r="F90" s="1" t="str">
        <f>IF(B90="","",IF(OR(COUNT(C90:E90)&lt;3,C90&lt;=0,MIN(D90:E90)&lt;0),"Uzupełnij parametry",IF(COUNTIFS($A$28:$A$127,A90)&gt;1,"Powtórzony klucz","OK")))</f>
      </c>
      <c r="G90"/>
      <c r="H90"/>
      <c r="I90"/>
    </row>
    <row r="91">
      <c r="A91" s="1" t="str">
        <f>IF(B91="","",B91&amp;"|"&amp;C91)</f>
      </c>
      <c r="B91" s="37"/>
      <c r="C91" s="37"/>
      <c r="D91" s="37"/>
      <c r="E91" s="37"/>
      <c r="F91" s="1" t="str">
        <f>IF(B91="","",IF(OR(COUNT(C91:E91)&lt;3,C91&lt;=0,MIN(D91:E91)&lt;0),"Uzupełnij parametry",IF(COUNTIFS($A$28:$A$127,A91)&gt;1,"Powtórzony klucz","OK")))</f>
      </c>
      <c r="G91"/>
      <c r="H91"/>
      <c r="I91"/>
    </row>
    <row r="92">
      <c r="A92" s="1" t="str">
        <f>IF(B92="","",B92&amp;"|"&amp;C92)</f>
      </c>
      <c r="B92" s="37"/>
      <c r="C92" s="37"/>
      <c r="D92" s="37"/>
      <c r="E92" s="37"/>
      <c r="F92" s="1" t="str">
        <f>IF(B92="","",IF(OR(COUNT(C92:E92)&lt;3,C92&lt;=0,MIN(D92:E92)&lt;0),"Uzupełnij parametry",IF(COUNTIFS($A$28:$A$127,A92)&gt;1,"Powtórzony klucz","OK")))</f>
      </c>
      <c r="G92"/>
      <c r="H92"/>
      <c r="I92"/>
    </row>
    <row r="93">
      <c r="A93" s="1" t="str">
        <f>IF(B93="","",B93&amp;"|"&amp;C93)</f>
      </c>
      <c r="B93" s="37"/>
      <c r="C93" s="37"/>
      <c r="D93" s="37"/>
      <c r="E93" s="37"/>
      <c r="F93" s="1" t="str">
        <f>IF(B93="","",IF(OR(COUNT(C93:E93)&lt;3,C93&lt;=0,MIN(D93:E93)&lt;0),"Uzupełnij parametry",IF(COUNTIFS($A$28:$A$127,A93)&gt;1,"Powtórzony klucz","OK")))</f>
      </c>
      <c r="G93"/>
      <c r="H93"/>
      <c r="I93"/>
    </row>
    <row r="94">
      <c r="A94" s="1" t="str">
        <f>IF(B94="","",B94&amp;"|"&amp;C94)</f>
      </c>
      <c r="B94" s="37"/>
      <c r="C94" s="37"/>
      <c r="D94" s="37"/>
      <c r="E94" s="37"/>
      <c r="F94" s="1" t="str">
        <f>IF(B94="","",IF(OR(COUNT(C94:E94)&lt;3,C94&lt;=0,MIN(D94:E94)&lt;0),"Uzupełnij parametry",IF(COUNTIFS($A$28:$A$127,A94)&gt;1,"Powtórzony klucz","OK")))</f>
      </c>
      <c r="G94"/>
      <c r="H94"/>
      <c r="I94"/>
    </row>
    <row r="95">
      <c r="A95" s="1" t="str">
        <f>IF(B95="","",B95&amp;"|"&amp;C95)</f>
      </c>
      <c r="B95" s="37"/>
      <c r="C95" s="37"/>
      <c r="D95" s="37"/>
      <c r="E95" s="37"/>
      <c r="F95" s="1" t="str">
        <f>IF(B95="","",IF(OR(COUNT(C95:E95)&lt;3,C95&lt;=0,MIN(D95:E95)&lt;0),"Uzupełnij parametry",IF(COUNTIFS($A$28:$A$127,A95)&gt;1,"Powtórzony klucz","OK")))</f>
      </c>
      <c r="G95"/>
      <c r="H95"/>
      <c r="I95"/>
    </row>
    <row r="96">
      <c r="A96" s="1" t="str">
        <f>IF(B96="","",B96&amp;"|"&amp;C96)</f>
      </c>
      <c r="B96" s="37"/>
      <c r="C96" s="37"/>
      <c r="D96" s="37"/>
      <c r="E96" s="37"/>
      <c r="F96" s="1" t="str">
        <f>IF(B96="","",IF(OR(COUNT(C96:E96)&lt;3,C96&lt;=0,MIN(D96:E96)&lt;0),"Uzupełnij parametry",IF(COUNTIFS($A$28:$A$127,A96)&gt;1,"Powtórzony klucz","OK")))</f>
      </c>
      <c r="G96"/>
      <c r="H96"/>
      <c r="I96"/>
    </row>
    <row r="97">
      <c r="A97" s="1" t="str">
        <f>IF(B97="","",B97&amp;"|"&amp;C97)</f>
      </c>
      <c r="B97" s="37"/>
      <c r="C97" s="37"/>
      <c r="D97" s="37"/>
      <c r="E97" s="37"/>
      <c r="F97" s="1" t="str">
        <f>IF(B97="","",IF(OR(COUNT(C97:E97)&lt;3,C97&lt;=0,MIN(D97:E97)&lt;0),"Uzupełnij parametry",IF(COUNTIFS($A$28:$A$127,A97)&gt;1,"Powtórzony klucz","OK")))</f>
      </c>
      <c r="G97"/>
      <c r="H97"/>
      <c r="I97"/>
    </row>
    <row r="98">
      <c r="A98" s="1" t="str">
        <f>IF(B98="","",B98&amp;"|"&amp;C98)</f>
      </c>
      <c r="B98" s="37"/>
      <c r="C98" s="37"/>
      <c r="D98" s="37"/>
      <c r="E98" s="37"/>
      <c r="F98" s="1" t="str">
        <f>IF(B98="","",IF(OR(COUNT(C98:E98)&lt;3,C98&lt;=0,MIN(D98:E98)&lt;0),"Uzupełnij parametry",IF(COUNTIFS($A$28:$A$127,A98)&gt;1,"Powtórzony klucz","OK")))</f>
      </c>
      <c r="G98"/>
      <c r="H98"/>
      <c r="I98"/>
    </row>
    <row r="99">
      <c r="A99" s="1" t="str">
        <f>IF(B99="","",B99&amp;"|"&amp;C99)</f>
      </c>
      <c r="B99" s="37"/>
      <c r="C99" s="37"/>
      <c r="D99" s="37"/>
      <c r="E99" s="37"/>
      <c r="F99" s="1" t="str">
        <f>IF(B99="","",IF(OR(COUNT(C99:E99)&lt;3,C99&lt;=0,MIN(D99:E99)&lt;0),"Uzupełnij parametry",IF(COUNTIFS($A$28:$A$127,A99)&gt;1,"Powtórzony klucz","OK")))</f>
      </c>
      <c r="G99"/>
      <c r="H99"/>
      <c r="I99"/>
    </row>
    <row r="100">
      <c r="A100" s="1" t="str">
        <f>IF(B100="","",B100&amp;"|"&amp;C100)</f>
      </c>
      <c r="B100" s="37"/>
      <c r="C100" s="37"/>
      <c r="D100" s="37"/>
      <c r="E100" s="37"/>
      <c r="F100" s="1" t="str">
        <f>IF(B100="","",IF(OR(COUNT(C100:E100)&lt;3,C100&lt;=0,MIN(D100:E100)&lt;0),"Uzupełnij parametry",IF(COUNTIFS($A$28:$A$127,A100)&gt;1,"Powtórzony klucz","OK")))</f>
      </c>
      <c r="G100"/>
      <c r="H100"/>
      <c r="I100"/>
    </row>
    <row r="101">
      <c r="A101" s="1" t="str">
        <f>IF(B101="","",B101&amp;"|"&amp;C101)</f>
      </c>
      <c r="B101" s="37"/>
      <c r="C101" s="37"/>
      <c r="D101" s="37"/>
      <c r="E101" s="37"/>
      <c r="F101" s="1" t="str">
        <f>IF(B101="","",IF(OR(COUNT(C101:E101)&lt;3,C101&lt;=0,MIN(D101:E101)&lt;0),"Uzupełnij parametry",IF(COUNTIFS($A$28:$A$127,A101)&gt;1,"Powtórzony klucz","OK")))</f>
      </c>
      <c r="G101"/>
      <c r="H101"/>
      <c r="I101"/>
    </row>
    <row r="102">
      <c r="A102" s="1" t="str">
        <f>IF(B102="","",B102&amp;"|"&amp;C102)</f>
      </c>
      <c r="B102" s="37"/>
      <c r="C102" s="37"/>
      <c r="D102" s="37"/>
      <c r="E102" s="37"/>
      <c r="F102" s="1" t="str">
        <f>IF(B102="","",IF(OR(COUNT(C102:E102)&lt;3,C102&lt;=0,MIN(D102:E102)&lt;0),"Uzupełnij parametry",IF(COUNTIFS($A$28:$A$127,A102)&gt;1,"Powtórzony klucz","OK")))</f>
      </c>
      <c r="G102"/>
      <c r="H102"/>
      <c r="I102"/>
    </row>
    <row r="103">
      <c r="A103" s="1" t="str">
        <f>IF(B103="","",B103&amp;"|"&amp;C103)</f>
      </c>
      <c r="B103" s="37"/>
      <c r="C103" s="37"/>
      <c r="D103" s="37"/>
      <c r="E103" s="37"/>
      <c r="F103" s="1" t="str">
        <f>IF(B103="","",IF(OR(COUNT(C103:E103)&lt;3,C103&lt;=0,MIN(D103:E103)&lt;0),"Uzupełnij parametry",IF(COUNTIFS($A$28:$A$127,A103)&gt;1,"Powtórzony klucz","OK")))</f>
      </c>
      <c r="G103"/>
      <c r="H103"/>
      <c r="I103"/>
    </row>
    <row r="104">
      <c r="A104" s="1" t="str">
        <f>IF(B104="","",B104&amp;"|"&amp;C104)</f>
      </c>
      <c r="B104" s="37"/>
      <c r="C104" s="37"/>
      <c r="D104" s="37"/>
      <c r="E104" s="37"/>
      <c r="F104" s="1" t="str">
        <f>IF(B104="","",IF(OR(COUNT(C104:E104)&lt;3,C104&lt;=0,MIN(D104:E104)&lt;0),"Uzupełnij parametry",IF(COUNTIFS($A$28:$A$127,A104)&gt;1,"Powtórzony klucz","OK")))</f>
      </c>
      <c r="G104"/>
      <c r="H104"/>
      <c r="I104"/>
    </row>
    <row r="105">
      <c r="A105" s="1" t="str">
        <f>IF(B105="","",B105&amp;"|"&amp;C105)</f>
      </c>
      <c r="B105" s="37"/>
      <c r="C105" s="37"/>
      <c r="D105" s="37"/>
      <c r="E105" s="37"/>
      <c r="F105" s="1" t="str">
        <f>IF(B105="","",IF(OR(COUNT(C105:E105)&lt;3,C105&lt;=0,MIN(D105:E105)&lt;0),"Uzupełnij parametry",IF(COUNTIFS($A$28:$A$127,A105)&gt;1,"Powtórzony klucz","OK")))</f>
      </c>
      <c r="G105"/>
      <c r="H105"/>
      <c r="I105"/>
    </row>
    <row r="106">
      <c r="A106" s="1" t="str">
        <f>IF(B106="","",B106&amp;"|"&amp;C106)</f>
      </c>
      <c r="B106" s="37"/>
      <c r="C106" s="37"/>
      <c r="D106" s="37"/>
      <c r="E106" s="37"/>
      <c r="F106" s="1" t="str">
        <f>IF(B106="","",IF(OR(COUNT(C106:E106)&lt;3,C106&lt;=0,MIN(D106:E106)&lt;0),"Uzupełnij parametry",IF(COUNTIFS($A$28:$A$127,A106)&gt;1,"Powtórzony klucz","OK")))</f>
      </c>
      <c r="G106"/>
      <c r="H106"/>
      <c r="I106"/>
    </row>
    <row r="107">
      <c r="A107" s="1" t="str">
        <f>IF(B107="","",B107&amp;"|"&amp;C107)</f>
      </c>
      <c r="B107" s="37"/>
      <c r="C107" s="37"/>
      <c r="D107" s="37"/>
      <c r="E107" s="37"/>
      <c r="F107" s="1" t="str">
        <f>IF(B107="","",IF(OR(COUNT(C107:E107)&lt;3,C107&lt;=0,MIN(D107:E107)&lt;0),"Uzupełnij parametry",IF(COUNTIFS($A$28:$A$127,A107)&gt;1,"Powtórzony klucz","OK")))</f>
      </c>
      <c r="G107"/>
      <c r="H107"/>
      <c r="I107"/>
    </row>
    <row r="108">
      <c r="A108" s="1" t="str">
        <f>IF(B108="","",B108&amp;"|"&amp;C108)</f>
      </c>
      <c r="B108" s="37"/>
      <c r="C108" s="37"/>
      <c r="D108" s="37"/>
      <c r="E108" s="37"/>
      <c r="F108" s="1" t="str">
        <f>IF(B108="","",IF(OR(COUNT(C108:E108)&lt;3,C108&lt;=0,MIN(D108:E108)&lt;0),"Uzupełnij parametry",IF(COUNTIFS($A$28:$A$127,A108)&gt;1,"Powtórzony klucz","OK")))</f>
      </c>
      <c r="G108"/>
      <c r="H108"/>
      <c r="I108"/>
    </row>
    <row r="109">
      <c r="A109" s="1" t="str">
        <f>IF(B109="","",B109&amp;"|"&amp;C109)</f>
      </c>
      <c r="B109" s="37"/>
      <c r="C109" s="37"/>
      <c r="D109" s="37"/>
      <c r="E109" s="37"/>
      <c r="F109" s="1" t="str">
        <f>IF(B109="","",IF(OR(COUNT(C109:E109)&lt;3,C109&lt;=0,MIN(D109:E109)&lt;0),"Uzupełnij parametry",IF(COUNTIFS($A$28:$A$127,A109)&gt;1,"Powtórzony klucz","OK")))</f>
      </c>
      <c r="G109"/>
      <c r="H109"/>
      <c r="I109"/>
    </row>
    <row r="110">
      <c r="A110" s="1" t="str">
        <f>IF(B110="","",B110&amp;"|"&amp;C110)</f>
      </c>
      <c r="B110" s="37"/>
      <c r="C110" s="37"/>
      <c r="D110" s="37"/>
      <c r="E110" s="37"/>
      <c r="F110" s="1" t="str">
        <f>IF(B110="","",IF(OR(COUNT(C110:E110)&lt;3,C110&lt;=0,MIN(D110:E110)&lt;0),"Uzupełnij parametry",IF(COUNTIFS($A$28:$A$127,A110)&gt;1,"Powtórzony klucz","OK")))</f>
      </c>
      <c r="G110"/>
      <c r="H110"/>
      <c r="I110"/>
    </row>
    <row r="111">
      <c r="A111" s="1" t="str">
        <f>IF(B111="","",B111&amp;"|"&amp;C111)</f>
      </c>
      <c r="B111" s="37"/>
      <c r="C111" s="37"/>
      <c r="D111" s="37"/>
      <c r="E111" s="37"/>
      <c r="F111" s="1" t="str">
        <f>IF(B111="","",IF(OR(COUNT(C111:E111)&lt;3,C111&lt;=0,MIN(D111:E111)&lt;0),"Uzupełnij parametry",IF(COUNTIFS($A$28:$A$127,A111)&gt;1,"Powtórzony klucz","OK")))</f>
      </c>
      <c r="G111"/>
      <c r="H111"/>
      <c r="I111"/>
    </row>
    <row r="112">
      <c r="A112" s="1" t="str">
        <f>IF(B112="","",B112&amp;"|"&amp;C112)</f>
      </c>
      <c r="B112" s="37"/>
      <c r="C112" s="37"/>
      <c r="D112" s="37"/>
      <c r="E112" s="37"/>
      <c r="F112" s="1" t="str">
        <f>IF(B112="","",IF(OR(COUNT(C112:E112)&lt;3,C112&lt;=0,MIN(D112:E112)&lt;0),"Uzupełnij parametry",IF(COUNTIFS($A$28:$A$127,A112)&gt;1,"Powtórzony klucz","OK")))</f>
      </c>
      <c r="G112"/>
      <c r="H112"/>
      <c r="I112"/>
    </row>
    <row r="113">
      <c r="A113" s="1" t="str">
        <f>IF(B113="","",B113&amp;"|"&amp;C113)</f>
      </c>
      <c r="B113" s="37"/>
      <c r="C113" s="37"/>
      <c r="D113" s="37"/>
      <c r="E113" s="37"/>
      <c r="F113" s="1" t="str">
        <f>IF(B113="","",IF(OR(COUNT(C113:E113)&lt;3,C113&lt;=0,MIN(D113:E113)&lt;0),"Uzupełnij parametry",IF(COUNTIFS($A$28:$A$127,A113)&gt;1,"Powtórzony klucz","OK")))</f>
      </c>
      <c r="G113"/>
      <c r="H113"/>
      <c r="I113"/>
    </row>
    <row r="114">
      <c r="A114" s="1" t="str">
        <f>IF(B114="","",B114&amp;"|"&amp;C114)</f>
      </c>
      <c r="B114" s="37"/>
      <c r="C114" s="37"/>
      <c r="D114" s="37"/>
      <c r="E114" s="37"/>
      <c r="F114" s="1" t="str">
        <f>IF(B114="","",IF(OR(COUNT(C114:E114)&lt;3,C114&lt;=0,MIN(D114:E114)&lt;0),"Uzupełnij parametry",IF(COUNTIFS($A$28:$A$127,A114)&gt;1,"Powtórzony klucz","OK")))</f>
      </c>
      <c r="G114"/>
      <c r="H114"/>
      <c r="I114"/>
    </row>
    <row r="115">
      <c r="A115" s="1" t="str">
        <f>IF(B115="","",B115&amp;"|"&amp;C115)</f>
      </c>
      <c r="B115" s="37"/>
      <c r="C115" s="37"/>
      <c r="D115" s="37"/>
      <c r="E115" s="37"/>
      <c r="F115" s="1" t="str">
        <f>IF(B115="","",IF(OR(COUNT(C115:E115)&lt;3,C115&lt;=0,MIN(D115:E115)&lt;0),"Uzupełnij parametry",IF(COUNTIFS($A$28:$A$127,A115)&gt;1,"Powtórzony klucz","OK")))</f>
      </c>
      <c r="G115"/>
      <c r="H115"/>
      <c r="I115"/>
    </row>
    <row r="116">
      <c r="A116" s="1" t="str">
        <f>IF(B116="","",B116&amp;"|"&amp;C116)</f>
      </c>
      <c r="B116" s="37"/>
      <c r="C116" s="37"/>
      <c r="D116" s="37"/>
      <c r="E116" s="37"/>
      <c r="F116" s="1" t="str">
        <f>IF(B116="","",IF(OR(COUNT(C116:E116)&lt;3,C116&lt;=0,MIN(D116:E116)&lt;0),"Uzupełnij parametry",IF(COUNTIFS($A$28:$A$127,A116)&gt;1,"Powtórzony klucz","OK")))</f>
      </c>
      <c r="G116"/>
      <c r="H116"/>
      <c r="I116"/>
    </row>
    <row r="117">
      <c r="A117" s="1" t="str">
        <f>IF(B117="","",B117&amp;"|"&amp;C117)</f>
      </c>
      <c r="B117" s="37"/>
      <c r="C117" s="37"/>
      <c r="D117" s="37"/>
      <c r="E117" s="37"/>
      <c r="F117" s="1" t="str">
        <f>IF(B117="","",IF(OR(COUNT(C117:E117)&lt;3,C117&lt;=0,MIN(D117:E117)&lt;0),"Uzupełnij parametry",IF(COUNTIFS($A$28:$A$127,A117)&gt;1,"Powtórzony klucz","OK")))</f>
      </c>
      <c r="G117"/>
      <c r="H117"/>
      <c r="I117"/>
    </row>
    <row r="118">
      <c r="A118" s="1" t="str">
        <f>IF(B118="","",B118&amp;"|"&amp;C118)</f>
      </c>
      <c r="B118" s="37"/>
      <c r="C118" s="37"/>
      <c r="D118" s="37"/>
      <c r="E118" s="37"/>
      <c r="F118" s="1" t="str">
        <f>IF(B118="","",IF(OR(COUNT(C118:E118)&lt;3,C118&lt;=0,MIN(D118:E118)&lt;0),"Uzupełnij parametry",IF(COUNTIFS($A$28:$A$127,A118)&gt;1,"Powtórzony klucz","OK")))</f>
      </c>
      <c r="G118"/>
      <c r="H118"/>
      <c r="I118"/>
    </row>
    <row r="119">
      <c r="A119" s="1" t="str">
        <f>IF(B119="","",B119&amp;"|"&amp;C119)</f>
      </c>
      <c r="B119" s="37"/>
      <c r="C119" s="37"/>
      <c r="D119" s="37"/>
      <c r="E119" s="37"/>
      <c r="F119" s="1" t="str">
        <f>IF(B119="","",IF(OR(COUNT(C119:E119)&lt;3,C119&lt;=0,MIN(D119:E119)&lt;0),"Uzupełnij parametry",IF(COUNTIFS($A$28:$A$127,A119)&gt;1,"Powtórzony klucz","OK")))</f>
      </c>
      <c r="G119"/>
      <c r="H119"/>
      <c r="I119"/>
    </row>
    <row r="120">
      <c r="A120" s="1" t="str">
        <f>IF(B120="","",B120&amp;"|"&amp;C120)</f>
      </c>
      <c r="B120" s="37"/>
      <c r="C120" s="37"/>
      <c r="D120" s="37"/>
      <c r="E120" s="37"/>
      <c r="F120" s="1" t="str">
        <f>IF(B120="","",IF(OR(COUNT(C120:E120)&lt;3,C120&lt;=0,MIN(D120:E120)&lt;0),"Uzupełnij parametry",IF(COUNTIFS($A$28:$A$127,A120)&gt;1,"Powtórzony klucz","OK")))</f>
      </c>
      <c r="G120"/>
      <c r="H120"/>
      <c r="I120"/>
    </row>
    <row r="121">
      <c r="A121" s="1" t="str">
        <f>IF(B121="","",B121&amp;"|"&amp;C121)</f>
      </c>
      <c r="B121" s="37"/>
      <c r="C121" s="37"/>
      <c r="D121" s="37"/>
      <c r="E121" s="37"/>
      <c r="F121" s="1" t="str">
        <f>IF(B121="","",IF(OR(COUNT(C121:E121)&lt;3,C121&lt;=0,MIN(D121:E121)&lt;0),"Uzupełnij parametry",IF(COUNTIFS($A$28:$A$127,A121)&gt;1,"Powtórzony klucz","OK")))</f>
      </c>
      <c r="G121"/>
      <c r="H121"/>
      <c r="I121"/>
    </row>
    <row r="122">
      <c r="A122" s="1" t="str">
        <f>IF(B122="","",B122&amp;"|"&amp;C122)</f>
      </c>
      <c r="B122" s="37"/>
      <c r="C122" s="37"/>
      <c r="D122" s="37"/>
      <c r="E122" s="37"/>
      <c r="F122" s="1" t="str">
        <f>IF(B122="","",IF(OR(COUNT(C122:E122)&lt;3,C122&lt;=0,MIN(D122:E122)&lt;0),"Uzupełnij parametry",IF(COUNTIFS($A$28:$A$127,A122)&gt;1,"Powtórzony klucz","OK")))</f>
      </c>
      <c r="G122"/>
      <c r="H122"/>
      <c r="I122"/>
    </row>
    <row r="123">
      <c r="A123" s="1" t="str">
        <f>IF(B123="","",B123&amp;"|"&amp;C123)</f>
      </c>
      <c r="B123" s="37"/>
      <c r="C123" s="37"/>
      <c r="D123" s="37"/>
      <c r="E123" s="37"/>
      <c r="F123" s="1" t="str">
        <f>IF(B123="","",IF(OR(COUNT(C123:E123)&lt;3,C123&lt;=0,MIN(D123:E123)&lt;0),"Uzupełnij parametry",IF(COUNTIFS($A$28:$A$127,A123)&gt;1,"Powtórzony klucz","OK")))</f>
      </c>
      <c r="G123"/>
      <c r="H123"/>
      <c r="I123"/>
    </row>
    <row r="124">
      <c r="A124" s="1" t="str">
        <f>IF(B124="","",B124&amp;"|"&amp;C124)</f>
      </c>
      <c r="B124" s="37"/>
      <c r="C124" s="37"/>
      <c r="D124" s="37"/>
      <c r="E124" s="37"/>
      <c r="F124" s="1" t="str">
        <f>IF(B124="","",IF(OR(COUNT(C124:E124)&lt;3,C124&lt;=0,MIN(D124:E124)&lt;0),"Uzupełnij parametry",IF(COUNTIFS($A$28:$A$127,A124)&gt;1,"Powtórzony klucz","OK")))</f>
      </c>
      <c r="G124"/>
      <c r="H124"/>
      <c r="I124"/>
    </row>
    <row r="125">
      <c r="A125" s="1" t="str">
        <f>IF(B125="","",B125&amp;"|"&amp;C125)</f>
      </c>
      <c r="B125" s="37"/>
      <c r="C125" s="37"/>
      <c r="D125" s="37"/>
      <c r="E125" s="37"/>
      <c r="F125" s="1" t="str">
        <f>IF(B125="","",IF(OR(COUNT(C125:E125)&lt;3,C125&lt;=0,MIN(D125:E125)&lt;0),"Uzupełnij parametry",IF(COUNTIFS($A$28:$A$127,A125)&gt;1,"Powtórzony klucz","OK")))</f>
      </c>
      <c r="G125"/>
      <c r="H125"/>
      <c r="I125"/>
    </row>
    <row r="126">
      <c r="A126" s="1" t="str">
        <f>IF(B126="","",B126&amp;"|"&amp;C126)</f>
      </c>
      <c r="B126" s="37"/>
      <c r="C126" s="37"/>
      <c r="D126" s="37"/>
      <c r="E126" s="37"/>
      <c r="F126" s="1" t="str">
        <f>IF(B126="","",IF(OR(COUNT(C126:E126)&lt;3,C126&lt;=0,MIN(D126:E126)&lt;0),"Uzupełnij parametry",IF(COUNTIFS($A$28:$A$127,A126)&gt;1,"Powtórzony klucz","OK")))</f>
      </c>
      <c r="G126"/>
      <c r="H126"/>
      <c r="I126"/>
    </row>
    <row r="127">
      <c r="A127" s="1" t="str">
        <f>IF(B127="","",B127&amp;"|"&amp;C127)</f>
      </c>
      <c r="B127" s="37"/>
      <c r="C127" s="37"/>
      <c r="D127" s="37"/>
      <c r="E127" s="37"/>
      <c r="F127" s="1" t="str">
        <f>IF(B127="","",IF(OR(COUNT(C127:E127)&lt;3,C127&lt;=0,MIN(D127:E127)&lt;0),"Uzupełnij parametry",IF(COUNTIFS($A$28:$A$127,A127)&gt;1,"Powtórzony klucz","OK")))</f>
      </c>
      <c r="G127"/>
      <c r="H127"/>
      <c r="I127"/>
    </row>
  </sheetData>
  <dataValidations count="13">
    <dataValidation sqref="B6:B7" type="decimal" allowBlank="1" showErrorMessage="1" errorStyle="stop" errorTitle="Niepoprawne dane" error="Wpisz wartość zgodną z zakresem lub wybierz z listy." operator="between">
      <formula1>0</formula1>
      <formula2>100000000</formula2>
    </dataValidation>
    <dataValidation sqref="B9" type="decimal" allowBlank="1" showErrorMessage="1" errorStyle="stop" errorTitle="Niepoprawne dane" error="Wpisz wartość zgodną z zakresem lub wybierz z listy." operator="between">
      <formula1>0</formula1>
      <formula2>100</formula2>
    </dataValidation>
    <dataValidation sqref="B10" type="decimal" allowBlank="1" showErrorMessage="1" errorStyle="stop" errorTitle="Niepoprawne dane" error="Wpisz wartość zgodną z zakresem lub wybierz z listy." operator="between">
      <formula1>0</formula1>
      <formula2>100000000</formula2>
    </dataValidation>
    <dataValidation sqref="B11" type="list" allowBlank="1" showErrorMessage="1" errorStyle="stop" errorTitle="Niepoprawne dane" error="Wpisz wartość zgodną z zakresem lub wybierz z listy.">
      <formula1>"Narzut na koszt,Docelowa marża"</formula1>
    </dataValidation>
    <dataValidation sqref="B12" type="decimal" allowBlank="1" showErrorMessage="1" errorStyle="stop" errorTitle="Niepoprawne dane" error="Wpisz wartość zgodną z zakresem lub wybierz z listy." operator="between">
      <formula1>0</formula1>
      <formula2>100</formula2>
    </dataValidation>
    <dataValidation sqref="B13" type="decimal" allowBlank="1" showErrorMessage="1" errorStyle="stop" errorTitle="Niepoprawne dane" error="Wpisz wartość zgodną z zakresem lub wybierz z listy." operator="between">
      <formula1>0</formula1>
      <formula2>0.9999</formula2>
    </dataValidation>
    <dataValidation sqref="B14" type="decimal" allowBlank="1" showErrorMessage="1" errorStyle="stop" errorTitle="Niepoprawne dane" error="Wpisz wartość zgodną z zakresem lub wybierz z listy." operator="between">
      <formula1>0</formula1>
      <formula2>1</formula2>
    </dataValidation>
    <dataValidation sqref="B28:B127" type="list" allowBlank="1" showErrorMessage="1" errorStyle="stop" errorTitle="Niepoprawne dane" error="Wpisz wartość zgodną z zakresem lub wybierz z listy.">
      <formula1>ListaMaterialow</formula1>
    </dataValidation>
    <dataValidation sqref="C28:C127" type="decimal" allowBlank="1" showErrorMessage="1" errorStyle="stop" errorTitle="Niepoprawne dane" error="Wpisz wartość zgodną z zakresem lub wybierz z listy." operator="between">
      <formula1>0.0001</formula1>
      <formula2>100000000</formula2>
    </dataValidation>
    <dataValidation sqref="D28:E127" type="decimal" allowBlank="1" showErrorMessage="1" errorStyle="stop" errorTitle="Niepoprawne dane" error="Wpisz wartość zgodną z zakresem lub wybierz z listy." operator="between">
      <formula1>0</formula1>
      <formula2>100000000</formula2>
    </dataValidation>
    <dataValidation sqref="K6:K35" type="decimal" allowBlank="1" showErrorMessage="1" errorStyle="stop" errorTitle="Niepoprawne dane" error="Wpisz wartość zgodną z zakresem lub wybierz z listy." operator="between">
      <formula1>0.0001</formula1>
      <formula2>100000000</formula2>
    </dataValidation>
    <dataValidation sqref="L6:L35" type="decimal" allowBlank="1" showErrorMessage="1" errorStyle="stop" errorTitle="Niepoprawne dane" error="Wpisz wartość zgodną z zakresem lub wybierz z listy." operator="between">
      <formula1>0</formula1>
      <formula2>100000000</formula2>
    </dataValidation>
    <dataValidation sqref="N12:N35" type="decimal" allowBlank="1" showErrorMessage="1" errorStyle="stop" errorTitle="Niepoprawne dane" error="Wpisz wartość zgodną z zakresem lub wybierz z listy." operator="between">
      <formula1>0.0001</formula1>
      <formula2>100000000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223E5C"/>
    <pageSetUpPr fitToPage="1"/>
  </sheetPr>
  <sheetViews>
    <sheetView showGridLines="0" workbookViewId="0"/>
  </sheetViews>
  <sheetFormatPr defaultRowHeight="15"/>
  <cols>
    <col min="1" max="1" width="5" hidden="0" customWidth="1"/>
    <col min="2" max="2" width="25" hidden="0" customWidth="1"/>
    <col min="3" max="3" width="10" hidden="0" customWidth="1"/>
    <col min="4" max="4" width="17" hidden="0" customWidth="1"/>
    <col min="5" max="5" width="18" hidden="0" customWidth="1"/>
    <col min="6" max="6" width="24" hidden="0" customWidth="1"/>
    <col min="7" max="7" width="16" hidden="0" customWidth="1"/>
    <col min="8" max="8" width="16" hidden="0" customWidth="1"/>
    <col min="9" max="9" width="16" hidden="0" customWidth="1"/>
    <col min="10" max="10" width="16" hidden="0" customWidth="1"/>
    <col min="11" max="11" width="16" hidden="0" customWidth="1"/>
    <col min="12" max="12" width="16" hidden="0" customWidth="1"/>
    <col min="13" max="13" width="16" hidden="0" customWidth="1"/>
    <col min="14" max="14" width="16" hidden="0" customWidth="1"/>
    <col min="15" max="15" width="16" hidden="0" customWidth="1"/>
    <col min="16" max="16" width="16" hidden="0" customWidth="1"/>
    <col min="17" max="17" width="16" hidden="0" customWidth="1"/>
    <col min="18" max="18" width="16" hidden="0" customWidth="1"/>
    <col min="19" max="19" width="16" hidden="0" customWidth="1"/>
    <col min="20" max="20" width="16" hidden="0" customWidth="1"/>
    <col min="21" max="21" width="16" hidden="0" customWidth="1"/>
    <col min="22" max="22" width="16" hidden="0" customWidth="1"/>
    <col min="23" max="23" width="16" hidden="0" customWidth="1"/>
    <col min="24" max="24" width="16" hidden="0" customWidth="1"/>
    <col min="25" max="25" width="16" hidden="0" customWidth="1"/>
    <col min="26" max="26" width="16" hidden="0" customWidth="1"/>
    <col min="27" max="27" width="16" hidden="0" customWidth="1"/>
    <col min="28" max="28" width="16" hidden="0" customWidth="1"/>
    <col min="29" max="29" width="16" hidden="0" customWidth="1"/>
    <col min="30" max="30" width="16" hidden="0" customWidth="1"/>
    <col min="31" max="31" width="16" hidden="0" customWidth="1"/>
    <col min="32" max="32" width="16" hidden="0" customWidth="1"/>
    <col min="33" max="33" width="16" hidden="0" customWidth="1"/>
    <col min="34" max="34" width="16" hidden="0" customWidth="1"/>
    <col min="35" max="35" width="16" hidden="0" customWidth="1"/>
    <col min="36" max="36" width="16" hidden="0" customWidth="1"/>
    <col min="37" max="37" width="16" hidden="0" customWidth="1"/>
    <col min="38" max="38" width="16" hidden="0" customWidth="1"/>
    <col min="39" max="39" width="16" hidden="0" customWidth="1"/>
    <col min="40" max="40" width="16" hidden="0" customWidth="1"/>
    <col min="41" max="41" width="16" hidden="0" customWidth="1"/>
    <col min="42" max="42" width="16" hidden="0" customWidth="1"/>
    <col min="43" max="43" width="16" hidden="0" customWidth="1"/>
    <col min="44" max="44" width="16" hidden="0" customWidth="1"/>
    <col min="45" max="45" width="16" hidden="0" customWidth="1"/>
    <col min="46" max="46" width="16" hidden="0" customWidth="1"/>
    <col min="47" max="47" width="16" hidden="0" customWidth="1"/>
    <col min="48" max="48" width="16" hidden="0" customWidth="1"/>
    <col min="49" max="49" width="16" hidden="0" customWidth="1"/>
    <col min="50" max="50" width="16" hidden="0" customWidth="1"/>
    <col min="51" max="51" width="16" hidden="0" customWidth="1"/>
    <col min="52" max="52" width="16" hidden="0" customWidth="1"/>
    <col min="53" max="53" width="16" hidden="0" customWidth="1"/>
    <col min="54" max="54" width="16" hidden="0" customWidth="1"/>
  </cols>
  <sheetData>
    <row r="1" ht="23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ht="23" customHeight="1">
      <c r="A2" s="2" t="str">
        <v>Oferta laserowego cięcia blach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ht="23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ht="23" customHeight="1">
      <c r="A4" s="4" t="str">
        <v>Warsztat — wpisz nazwę</v>
      </c>
      <c r="B4" s="4"/>
      <c r="C4" s="4"/>
      <c r="D4" s="1" t="str">
        <v>Numer</v>
      </c>
      <c r="E4" s="1" t="n">
        <f>'Wycena'!B6</f>
        <v>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ht="23" customHeight="1">
      <c r="A5" s="4" t="str">
        <v>Adres — uzupełnij</v>
      </c>
      <c r="B5" s="4"/>
      <c r="C5" s="4"/>
      <c r="D5" s="1" t="str">
        <v>Data</v>
      </c>
      <c r="E5" s="22" t="n">
        <f>'Wycena'!B7</f>
        <v>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ht="23" customHeight="1">
      <c r="A6" s="4" t="str">
        <v>NIP, telefon, e-mail — uzupełnij</v>
      </c>
      <c r="B6" s="4"/>
      <c r="C6" s="4"/>
      <c r="D6" s="1" t="str">
        <v>Ważna do</v>
      </c>
      <c r="E6" s="22" t="n">
        <f>'Wycena'!B8</f>
        <v>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ht="23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ht="23" customHeight="1">
      <c r="A8" s="1" t="str">
        <v>Klient</v>
      </c>
      <c r="B8" s="1" t="n">
        <f>'Wycena'!B5</f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ht="23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ht="23" customHeight="1">
      <c r="A10" s="1" t="str">
        <f>IF('Wycena'!K5="GOTOWA","Oferta netto w PLN", "WYCENA NIEKOMPLETNA — OFERTA NIEGOTOWA")</f>
        <v>WYCENA NIEKOMPLETNA — OFERTA NIEGOTOWA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ht="23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ht="40" customHeight="1">
      <c r="A12" s="9" t="str">
        <v>Lp.</v>
      </c>
      <c r="B12" s="9" t="str">
        <v>Detal</v>
      </c>
      <c r="C12" s="9" t="str">
        <v>Ilość [szt.]</v>
      </c>
      <c r="D12" s="9" t="str">
        <v>Cena netto [PLN/szt.]</v>
      </c>
      <c r="E12" s="9" t="str">
        <v>Wartość netto [PLN]</v>
      </c>
      <c r="F12" s="9" t="str">
        <v>Uwagi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ht="23" customHeight="1">
      <c r="A13" s="1" t="str">
        <f>IF(OR('Wycena'!$K$5&lt;&gt;"GOTOWA",'Wycena'!P26&lt;&gt;"OK"),"",1)</f>
      </c>
      <c r="B13" s="1" t="str">
        <f>IF(OR('Wycena'!$K$5&lt;&gt;"GOTOWA",'Wycena'!P26&lt;&gt;"OK"),"",'Wycena'!A26)</f>
      </c>
      <c r="C13" s="1" t="str">
        <f>IF(OR('Wycena'!$K$5&lt;&gt;"GOTOWA",'Wycena'!P26&lt;&gt;"OK"),"",'Wycena'!D26)</f>
      </c>
      <c r="D13" s="25" t="str">
        <f>IF(OR('Wycena'!$K$5&lt;&gt;"GOTOWA",'Wycena'!P26&lt;&gt;"OK"),"",'Wycena'!AI26)</f>
      </c>
      <c r="E13" s="24" t="str">
        <f>IF(OR('Wycena'!$K$5&lt;&gt;"GOTOWA",'Wycena'!P26&lt;&gt;"OK"),"",'Wycena'!AH26)</f>
      </c>
      <c r="F13" s="1" t="str">
        <f>IF(OR('Wycena'!$K$5&lt;&gt;"GOTOWA",'Wycena'!P26&lt;&gt;"OK"),"",IF('Wycena'!O26="","",'Wycena'!O26))</f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ht="23" customHeight="1">
      <c r="A14" s="1" t="str">
        <f>IF(OR('Wycena'!$K$5&lt;&gt;"GOTOWA",'Wycena'!P27&lt;&gt;"OK"),"",2)</f>
      </c>
      <c r="B14" s="1" t="str">
        <f>IF(OR('Wycena'!$K$5&lt;&gt;"GOTOWA",'Wycena'!P27&lt;&gt;"OK"),"",'Wycena'!A27)</f>
      </c>
      <c r="C14" s="1" t="str">
        <f>IF(OR('Wycena'!$K$5&lt;&gt;"GOTOWA",'Wycena'!P27&lt;&gt;"OK"),"",'Wycena'!D27)</f>
      </c>
      <c r="D14" s="25" t="str">
        <f>IF(OR('Wycena'!$K$5&lt;&gt;"GOTOWA",'Wycena'!P27&lt;&gt;"OK"),"",'Wycena'!AI27)</f>
      </c>
      <c r="E14" s="24" t="str">
        <f>IF(OR('Wycena'!$K$5&lt;&gt;"GOTOWA",'Wycena'!P27&lt;&gt;"OK"),"",'Wycena'!AH27)</f>
      </c>
      <c r="F14" s="1" t="str">
        <f>IF(OR('Wycena'!$K$5&lt;&gt;"GOTOWA",'Wycena'!P27&lt;&gt;"OK"),"",IF('Wycena'!O27="","",'Wycena'!O27))</f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ht="23" customHeight="1">
      <c r="A15" s="1" t="str">
        <f>IF(OR('Wycena'!$K$5&lt;&gt;"GOTOWA",'Wycena'!P28&lt;&gt;"OK"),"",3)</f>
      </c>
      <c r="B15" s="1" t="str">
        <f>IF(OR('Wycena'!$K$5&lt;&gt;"GOTOWA",'Wycena'!P28&lt;&gt;"OK"),"",'Wycena'!A28)</f>
      </c>
      <c r="C15" s="1" t="str">
        <f>IF(OR('Wycena'!$K$5&lt;&gt;"GOTOWA",'Wycena'!P28&lt;&gt;"OK"),"",'Wycena'!D28)</f>
      </c>
      <c r="D15" s="25" t="str">
        <f>IF(OR('Wycena'!$K$5&lt;&gt;"GOTOWA",'Wycena'!P28&lt;&gt;"OK"),"",'Wycena'!AI28)</f>
      </c>
      <c r="E15" s="24" t="str">
        <f>IF(OR('Wycena'!$K$5&lt;&gt;"GOTOWA",'Wycena'!P28&lt;&gt;"OK"),"",'Wycena'!AH28)</f>
      </c>
      <c r="F15" s="1" t="str">
        <f>IF(OR('Wycena'!$K$5&lt;&gt;"GOTOWA",'Wycena'!P28&lt;&gt;"OK"),"",IF('Wycena'!O28="","",'Wycena'!O28))</f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ht="23" customHeight="1">
      <c r="A16" s="1" t="str">
        <f>IF(OR('Wycena'!$K$5&lt;&gt;"GOTOWA",'Wycena'!P29&lt;&gt;"OK"),"",4)</f>
      </c>
      <c r="B16" s="1" t="str">
        <f>IF(OR('Wycena'!$K$5&lt;&gt;"GOTOWA",'Wycena'!P29&lt;&gt;"OK"),"",'Wycena'!A29)</f>
      </c>
      <c r="C16" s="1" t="str">
        <f>IF(OR('Wycena'!$K$5&lt;&gt;"GOTOWA",'Wycena'!P29&lt;&gt;"OK"),"",'Wycena'!D29)</f>
      </c>
      <c r="D16" s="25" t="str">
        <f>IF(OR('Wycena'!$K$5&lt;&gt;"GOTOWA",'Wycena'!P29&lt;&gt;"OK"),"",'Wycena'!AI29)</f>
      </c>
      <c r="E16" s="24" t="str">
        <f>IF(OR('Wycena'!$K$5&lt;&gt;"GOTOWA",'Wycena'!P29&lt;&gt;"OK"),"",'Wycena'!AH29)</f>
      </c>
      <c r="F16" s="1" t="str">
        <f>IF(OR('Wycena'!$K$5&lt;&gt;"GOTOWA",'Wycena'!P29&lt;&gt;"OK"),"",IF('Wycena'!O29="","",'Wycena'!O29))</f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ht="23" customHeight="1">
      <c r="A17" s="1" t="str">
        <f>IF(OR('Wycena'!$K$5&lt;&gt;"GOTOWA",'Wycena'!P30&lt;&gt;"OK"),"",5)</f>
      </c>
      <c r="B17" s="1" t="str">
        <f>IF(OR('Wycena'!$K$5&lt;&gt;"GOTOWA",'Wycena'!P30&lt;&gt;"OK"),"",'Wycena'!A30)</f>
      </c>
      <c r="C17" s="1" t="str">
        <f>IF(OR('Wycena'!$K$5&lt;&gt;"GOTOWA",'Wycena'!P30&lt;&gt;"OK"),"",'Wycena'!D30)</f>
      </c>
      <c r="D17" s="25" t="str">
        <f>IF(OR('Wycena'!$K$5&lt;&gt;"GOTOWA",'Wycena'!P30&lt;&gt;"OK"),"",'Wycena'!AI30)</f>
      </c>
      <c r="E17" s="24" t="str">
        <f>IF(OR('Wycena'!$K$5&lt;&gt;"GOTOWA",'Wycena'!P30&lt;&gt;"OK"),"",'Wycena'!AH30)</f>
      </c>
      <c r="F17" s="1" t="str">
        <f>IF(OR('Wycena'!$K$5&lt;&gt;"GOTOWA",'Wycena'!P30&lt;&gt;"OK"),"",IF('Wycena'!O30="","",'Wycena'!O30))</f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ht="23" customHeight="1">
      <c r="A18" s="1" t="str">
        <f>IF(OR('Wycena'!$K$5&lt;&gt;"GOTOWA",'Wycena'!P31&lt;&gt;"OK"),"",6)</f>
      </c>
      <c r="B18" s="1" t="str">
        <f>IF(OR('Wycena'!$K$5&lt;&gt;"GOTOWA",'Wycena'!P31&lt;&gt;"OK"),"",'Wycena'!A31)</f>
      </c>
      <c r="C18" s="1" t="str">
        <f>IF(OR('Wycena'!$K$5&lt;&gt;"GOTOWA",'Wycena'!P31&lt;&gt;"OK"),"",'Wycena'!D31)</f>
      </c>
      <c r="D18" s="25" t="str">
        <f>IF(OR('Wycena'!$K$5&lt;&gt;"GOTOWA",'Wycena'!P31&lt;&gt;"OK"),"",'Wycena'!AI31)</f>
      </c>
      <c r="E18" s="24" t="str">
        <f>IF(OR('Wycena'!$K$5&lt;&gt;"GOTOWA",'Wycena'!P31&lt;&gt;"OK"),"",'Wycena'!AH31)</f>
      </c>
      <c r="F18" s="1" t="str">
        <f>IF(OR('Wycena'!$K$5&lt;&gt;"GOTOWA",'Wycena'!P31&lt;&gt;"OK"),"",IF('Wycena'!O31="","",'Wycena'!O31))</f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ht="23" customHeight="1">
      <c r="A19" s="1" t="str">
        <f>IF(OR('Wycena'!$K$5&lt;&gt;"GOTOWA",'Wycena'!P32&lt;&gt;"OK"),"",7)</f>
      </c>
      <c r="B19" s="1" t="str">
        <f>IF(OR('Wycena'!$K$5&lt;&gt;"GOTOWA",'Wycena'!P32&lt;&gt;"OK"),"",'Wycena'!A32)</f>
      </c>
      <c r="C19" s="1" t="str">
        <f>IF(OR('Wycena'!$K$5&lt;&gt;"GOTOWA",'Wycena'!P32&lt;&gt;"OK"),"",'Wycena'!D32)</f>
      </c>
      <c r="D19" s="25" t="str">
        <f>IF(OR('Wycena'!$K$5&lt;&gt;"GOTOWA",'Wycena'!P32&lt;&gt;"OK"),"",'Wycena'!AI32)</f>
      </c>
      <c r="E19" s="24" t="str">
        <f>IF(OR('Wycena'!$K$5&lt;&gt;"GOTOWA",'Wycena'!P32&lt;&gt;"OK"),"",'Wycena'!AH32)</f>
      </c>
      <c r="F19" s="1" t="str">
        <f>IF(OR('Wycena'!$K$5&lt;&gt;"GOTOWA",'Wycena'!P32&lt;&gt;"OK"),"",IF('Wycena'!O32="","",'Wycena'!O32))</f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ht="23" customHeight="1">
      <c r="A20" s="1" t="str">
        <f>IF(OR('Wycena'!$K$5&lt;&gt;"GOTOWA",'Wycena'!P33&lt;&gt;"OK"),"",8)</f>
      </c>
      <c r="B20" s="1" t="str">
        <f>IF(OR('Wycena'!$K$5&lt;&gt;"GOTOWA",'Wycena'!P33&lt;&gt;"OK"),"",'Wycena'!A33)</f>
      </c>
      <c r="C20" s="1" t="str">
        <f>IF(OR('Wycena'!$K$5&lt;&gt;"GOTOWA",'Wycena'!P33&lt;&gt;"OK"),"",'Wycena'!D33)</f>
      </c>
      <c r="D20" s="25" t="str">
        <f>IF(OR('Wycena'!$K$5&lt;&gt;"GOTOWA",'Wycena'!P33&lt;&gt;"OK"),"",'Wycena'!AI33)</f>
      </c>
      <c r="E20" s="24" t="str">
        <f>IF(OR('Wycena'!$K$5&lt;&gt;"GOTOWA",'Wycena'!P33&lt;&gt;"OK"),"",'Wycena'!AH33)</f>
      </c>
      <c r="F20" s="1" t="str">
        <f>IF(OR('Wycena'!$K$5&lt;&gt;"GOTOWA",'Wycena'!P33&lt;&gt;"OK"),"",IF('Wycena'!O33="","",'Wycena'!O33))</f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ht="23" customHeight="1">
      <c r="A21" s="1" t="str">
        <f>IF(OR('Wycena'!$K$5&lt;&gt;"GOTOWA",'Wycena'!P34&lt;&gt;"OK"),"",9)</f>
      </c>
      <c r="B21" s="1" t="str">
        <f>IF(OR('Wycena'!$K$5&lt;&gt;"GOTOWA",'Wycena'!P34&lt;&gt;"OK"),"",'Wycena'!A34)</f>
      </c>
      <c r="C21" s="1" t="str">
        <f>IF(OR('Wycena'!$K$5&lt;&gt;"GOTOWA",'Wycena'!P34&lt;&gt;"OK"),"",'Wycena'!D34)</f>
      </c>
      <c r="D21" s="25" t="str">
        <f>IF(OR('Wycena'!$K$5&lt;&gt;"GOTOWA",'Wycena'!P34&lt;&gt;"OK"),"",'Wycena'!AI34)</f>
      </c>
      <c r="E21" s="24" t="str">
        <f>IF(OR('Wycena'!$K$5&lt;&gt;"GOTOWA",'Wycena'!P34&lt;&gt;"OK"),"",'Wycena'!AH34)</f>
      </c>
      <c r="F21" s="1" t="str">
        <f>IF(OR('Wycena'!$K$5&lt;&gt;"GOTOWA",'Wycena'!P34&lt;&gt;"OK"),"",IF('Wycena'!O34="","",'Wycena'!O34))</f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ht="23" customHeight="1">
      <c r="A22" s="1" t="str">
        <f>IF(OR('Wycena'!$K$5&lt;&gt;"GOTOWA",'Wycena'!P35&lt;&gt;"OK"),"",10)</f>
      </c>
      <c r="B22" s="1" t="str">
        <f>IF(OR('Wycena'!$K$5&lt;&gt;"GOTOWA",'Wycena'!P35&lt;&gt;"OK"),"",'Wycena'!A35)</f>
      </c>
      <c r="C22" s="1" t="str">
        <f>IF(OR('Wycena'!$K$5&lt;&gt;"GOTOWA",'Wycena'!P35&lt;&gt;"OK"),"",'Wycena'!D35)</f>
      </c>
      <c r="D22" s="25" t="str">
        <f>IF(OR('Wycena'!$K$5&lt;&gt;"GOTOWA",'Wycena'!P35&lt;&gt;"OK"),"",'Wycena'!AI35)</f>
      </c>
      <c r="E22" s="24" t="str">
        <f>IF(OR('Wycena'!$K$5&lt;&gt;"GOTOWA",'Wycena'!P35&lt;&gt;"OK"),"",'Wycena'!AH35)</f>
      </c>
      <c r="F22" s="1" t="str">
        <f>IF(OR('Wycena'!$K$5&lt;&gt;"GOTOWA",'Wycena'!P35&lt;&gt;"OK"),"",IF('Wycena'!O35="","",'Wycena'!O35))</f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ht="23" customHeight="1">
      <c r="A23" s="1" t="str">
        <f>IF(OR('Wycena'!$K$5&lt;&gt;"GOTOWA",'Wycena'!P36&lt;&gt;"OK"),"",11)</f>
      </c>
      <c r="B23" s="1" t="str">
        <f>IF(OR('Wycena'!$K$5&lt;&gt;"GOTOWA",'Wycena'!P36&lt;&gt;"OK"),"",'Wycena'!A36)</f>
      </c>
      <c r="C23" s="1" t="str">
        <f>IF(OR('Wycena'!$K$5&lt;&gt;"GOTOWA",'Wycena'!P36&lt;&gt;"OK"),"",'Wycena'!D36)</f>
      </c>
      <c r="D23" s="25" t="str">
        <f>IF(OR('Wycena'!$K$5&lt;&gt;"GOTOWA",'Wycena'!P36&lt;&gt;"OK"),"",'Wycena'!AI36)</f>
      </c>
      <c r="E23" s="24" t="str">
        <f>IF(OR('Wycena'!$K$5&lt;&gt;"GOTOWA",'Wycena'!P36&lt;&gt;"OK"),"",'Wycena'!AH36)</f>
      </c>
      <c r="F23" s="1" t="str">
        <f>IF(OR('Wycena'!$K$5&lt;&gt;"GOTOWA",'Wycena'!P36&lt;&gt;"OK"),"",IF('Wycena'!O36="","",'Wycena'!O36))</f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ht="23" customHeight="1">
      <c r="A24" s="1" t="str">
        <f>IF(OR('Wycena'!$K$5&lt;&gt;"GOTOWA",'Wycena'!P37&lt;&gt;"OK"),"",12)</f>
      </c>
      <c r="B24" s="1" t="str">
        <f>IF(OR('Wycena'!$K$5&lt;&gt;"GOTOWA",'Wycena'!P37&lt;&gt;"OK"),"",'Wycena'!A37)</f>
      </c>
      <c r="C24" s="1" t="str">
        <f>IF(OR('Wycena'!$K$5&lt;&gt;"GOTOWA",'Wycena'!P37&lt;&gt;"OK"),"",'Wycena'!D37)</f>
      </c>
      <c r="D24" s="25" t="str">
        <f>IF(OR('Wycena'!$K$5&lt;&gt;"GOTOWA",'Wycena'!P37&lt;&gt;"OK"),"",'Wycena'!AI37)</f>
      </c>
      <c r="E24" s="24" t="str">
        <f>IF(OR('Wycena'!$K$5&lt;&gt;"GOTOWA",'Wycena'!P37&lt;&gt;"OK"),"",'Wycena'!AH37)</f>
      </c>
      <c r="F24" s="1" t="str">
        <f>IF(OR('Wycena'!$K$5&lt;&gt;"GOTOWA",'Wycena'!P37&lt;&gt;"OK"),"",IF('Wycena'!O37="","",'Wycena'!O37))</f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ht="23" customHeight="1">
      <c r="A25" s="1" t="str">
        <f>IF(OR('Wycena'!$K$5&lt;&gt;"GOTOWA",'Wycena'!P38&lt;&gt;"OK"),"",13)</f>
      </c>
      <c r="B25" s="1" t="str">
        <f>IF(OR('Wycena'!$K$5&lt;&gt;"GOTOWA",'Wycena'!P38&lt;&gt;"OK"),"",'Wycena'!A38)</f>
      </c>
      <c r="C25" s="1" t="str">
        <f>IF(OR('Wycena'!$K$5&lt;&gt;"GOTOWA",'Wycena'!P38&lt;&gt;"OK"),"",'Wycena'!D38)</f>
      </c>
      <c r="D25" s="25" t="str">
        <f>IF(OR('Wycena'!$K$5&lt;&gt;"GOTOWA",'Wycena'!P38&lt;&gt;"OK"),"",'Wycena'!AI38)</f>
      </c>
      <c r="E25" s="24" t="str">
        <f>IF(OR('Wycena'!$K$5&lt;&gt;"GOTOWA",'Wycena'!P38&lt;&gt;"OK"),"",'Wycena'!AH38)</f>
      </c>
      <c r="F25" s="1" t="str">
        <f>IF(OR('Wycena'!$K$5&lt;&gt;"GOTOWA",'Wycena'!P38&lt;&gt;"OK"),"",IF('Wycena'!O38="","",'Wycena'!O38))</f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ht="23" customHeight="1">
      <c r="A26" s="1" t="str">
        <f>IF(OR('Wycena'!$K$5&lt;&gt;"GOTOWA",'Wycena'!P39&lt;&gt;"OK"),"",14)</f>
      </c>
      <c r="B26" s="1" t="str">
        <f>IF(OR('Wycena'!$K$5&lt;&gt;"GOTOWA",'Wycena'!P39&lt;&gt;"OK"),"",'Wycena'!A39)</f>
      </c>
      <c r="C26" s="1" t="str">
        <f>IF(OR('Wycena'!$K$5&lt;&gt;"GOTOWA",'Wycena'!P39&lt;&gt;"OK"),"",'Wycena'!D39)</f>
      </c>
      <c r="D26" s="25" t="str">
        <f>IF(OR('Wycena'!$K$5&lt;&gt;"GOTOWA",'Wycena'!P39&lt;&gt;"OK"),"",'Wycena'!AI39)</f>
      </c>
      <c r="E26" s="24" t="str">
        <f>IF(OR('Wycena'!$K$5&lt;&gt;"GOTOWA",'Wycena'!P39&lt;&gt;"OK"),"",'Wycena'!AH39)</f>
      </c>
      <c r="F26" s="1" t="str">
        <f>IF(OR('Wycena'!$K$5&lt;&gt;"GOTOWA",'Wycena'!P39&lt;&gt;"OK"),"",IF('Wycena'!O39="","",'Wycena'!O39))</f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ht="23" customHeight="1">
      <c r="A27" s="1" t="str">
        <f>IF(OR('Wycena'!$K$5&lt;&gt;"GOTOWA",'Wycena'!P40&lt;&gt;"OK"),"",15)</f>
      </c>
      <c r="B27" s="1" t="str">
        <f>IF(OR('Wycena'!$K$5&lt;&gt;"GOTOWA",'Wycena'!P40&lt;&gt;"OK"),"",'Wycena'!A40)</f>
      </c>
      <c r="C27" s="1" t="str">
        <f>IF(OR('Wycena'!$K$5&lt;&gt;"GOTOWA",'Wycena'!P40&lt;&gt;"OK"),"",'Wycena'!D40)</f>
      </c>
      <c r="D27" s="25" t="str">
        <f>IF(OR('Wycena'!$K$5&lt;&gt;"GOTOWA",'Wycena'!P40&lt;&gt;"OK"),"",'Wycena'!AI40)</f>
      </c>
      <c r="E27" s="24" t="str">
        <f>IF(OR('Wycena'!$K$5&lt;&gt;"GOTOWA",'Wycena'!P40&lt;&gt;"OK"),"",'Wycena'!AH40)</f>
      </c>
      <c r="F27" s="1" t="str">
        <f>IF(OR('Wycena'!$K$5&lt;&gt;"GOTOWA",'Wycena'!P40&lt;&gt;"OK"),"",IF('Wycena'!O40="","",'Wycena'!O40))</f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ht="23" customHeight="1">
      <c r="A28" s="1" t="str">
        <f>IF(OR('Wycena'!$K$5&lt;&gt;"GOTOWA",'Wycena'!P41&lt;&gt;"OK"),"",16)</f>
      </c>
      <c r="B28" s="1" t="str">
        <f>IF(OR('Wycena'!$K$5&lt;&gt;"GOTOWA",'Wycena'!P41&lt;&gt;"OK"),"",'Wycena'!A41)</f>
      </c>
      <c r="C28" s="1" t="str">
        <f>IF(OR('Wycena'!$K$5&lt;&gt;"GOTOWA",'Wycena'!P41&lt;&gt;"OK"),"",'Wycena'!D41)</f>
      </c>
      <c r="D28" s="25" t="str">
        <f>IF(OR('Wycena'!$K$5&lt;&gt;"GOTOWA",'Wycena'!P41&lt;&gt;"OK"),"",'Wycena'!AI41)</f>
      </c>
      <c r="E28" s="24" t="str">
        <f>IF(OR('Wycena'!$K$5&lt;&gt;"GOTOWA",'Wycena'!P41&lt;&gt;"OK"),"",'Wycena'!AH41)</f>
      </c>
      <c r="F28" s="1" t="str">
        <f>IF(OR('Wycena'!$K$5&lt;&gt;"GOTOWA",'Wycena'!P41&lt;&gt;"OK"),"",IF('Wycena'!O41="","",'Wycena'!O41))</f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ht="23" customHeight="1">
      <c r="A29" s="1" t="str">
        <f>IF(OR('Wycena'!$K$5&lt;&gt;"GOTOWA",'Wycena'!P42&lt;&gt;"OK"),"",17)</f>
      </c>
      <c r="B29" s="1" t="str">
        <f>IF(OR('Wycena'!$K$5&lt;&gt;"GOTOWA",'Wycena'!P42&lt;&gt;"OK"),"",'Wycena'!A42)</f>
      </c>
      <c r="C29" s="1" t="str">
        <f>IF(OR('Wycena'!$K$5&lt;&gt;"GOTOWA",'Wycena'!P42&lt;&gt;"OK"),"",'Wycena'!D42)</f>
      </c>
      <c r="D29" s="25" t="str">
        <f>IF(OR('Wycena'!$K$5&lt;&gt;"GOTOWA",'Wycena'!P42&lt;&gt;"OK"),"",'Wycena'!AI42)</f>
      </c>
      <c r="E29" s="24" t="str">
        <f>IF(OR('Wycena'!$K$5&lt;&gt;"GOTOWA",'Wycena'!P42&lt;&gt;"OK"),"",'Wycena'!AH42)</f>
      </c>
      <c r="F29" s="1" t="str">
        <f>IF(OR('Wycena'!$K$5&lt;&gt;"GOTOWA",'Wycena'!P42&lt;&gt;"OK"),"",IF('Wycena'!O42="","",'Wycena'!O42))</f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ht="23" customHeight="1">
      <c r="A30" s="1" t="str">
        <f>IF(OR('Wycena'!$K$5&lt;&gt;"GOTOWA",'Wycena'!P43&lt;&gt;"OK"),"",18)</f>
      </c>
      <c r="B30" s="1" t="str">
        <f>IF(OR('Wycena'!$K$5&lt;&gt;"GOTOWA",'Wycena'!P43&lt;&gt;"OK"),"",'Wycena'!A43)</f>
      </c>
      <c r="C30" s="1" t="str">
        <f>IF(OR('Wycena'!$K$5&lt;&gt;"GOTOWA",'Wycena'!P43&lt;&gt;"OK"),"",'Wycena'!D43)</f>
      </c>
      <c r="D30" s="25" t="str">
        <f>IF(OR('Wycena'!$K$5&lt;&gt;"GOTOWA",'Wycena'!P43&lt;&gt;"OK"),"",'Wycena'!AI43)</f>
      </c>
      <c r="E30" s="24" t="str">
        <f>IF(OR('Wycena'!$K$5&lt;&gt;"GOTOWA",'Wycena'!P43&lt;&gt;"OK"),"",'Wycena'!AH43)</f>
      </c>
      <c r="F30" s="1" t="str">
        <f>IF(OR('Wycena'!$K$5&lt;&gt;"GOTOWA",'Wycena'!P43&lt;&gt;"OK"),"",IF('Wycena'!O43="","",'Wycena'!O43))</f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ht="23" customHeight="1">
      <c r="A31" s="1" t="str">
        <f>IF(OR('Wycena'!$K$5&lt;&gt;"GOTOWA",'Wycena'!P44&lt;&gt;"OK"),"",19)</f>
      </c>
      <c r="B31" s="1" t="str">
        <f>IF(OR('Wycena'!$K$5&lt;&gt;"GOTOWA",'Wycena'!P44&lt;&gt;"OK"),"",'Wycena'!A44)</f>
      </c>
      <c r="C31" s="1" t="str">
        <f>IF(OR('Wycena'!$K$5&lt;&gt;"GOTOWA",'Wycena'!P44&lt;&gt;"OK"),"",'Wycena'!D44)</f>
      </c>
      <c r="D31" s="25" t="str">
        <f>IF(OR('Wycena'!$K$5&lt;&gt;"GOTOWA",'Wycena'!P44&lt;&gt;"OK"),"",'Wycena'!AI44)</f>
      </c>
      <c r="E31" s="24" t="str">
        <f>IF(OR('Wycena'!$K$5&lt;&gt;"GOTOWA",'Wycena'!P44&lt;&gt;"OK"),"",'Wycena'!AH44)</f>
      </c>
      <c r="F31" s="1" t="str">
        <f>IF(OR('Wycena'!$K$5&lt;&gt;"GOTOWA",'Wycena'!P44&lt;&gt;"OK"),"",IF('Wycena'!O44="","",'Wycena'!O44))</f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ht="23" customHeight="1">
      <c r="A32" s="1" t="str">
        <f>IF(OR('Wycena'!$K$5&lt;&gt;"GOTOWA",'Wycena'!P45&lt;&gt;"OK"),"",20)</f>
      </c>
      <c r="B32" s="1" t="str">
        <f>IF(OR('Wycena'!$K$5&lt;&gt;"GOTOWA",'Wycena'!P45&lt;&gt;"OK"),"",'Wycena'!A45)</f>
      </c>
      <c r="C32" s="1" t="str">
        <f>IF(OR('Wycena'!$K$5&lt;&gt;"GOTOWA",'Wycena'!P45&lt;&gt;"OK"),"",'Wycena'!D45)</f>
      </c>
      <c r="D32" s="25" t="str">
        <f>IF(OR('Wycena'!$K$5&lt;&gt;"GOTOWA",'Wycena'!P45&lt;&gt;"OK"),"",'Wycena'!AI45)</f>
      </c>
      <c r="E32" s="24" t="str">
        <f>IF(OR('Wycena'!$K$5&lt;&gt;"GOTOWA",'Wycena'!P45&lt;&gt;"OK"),"",'Wycena'!AH45)</f>
      </c>
      <c r="F32" s="1" t="str">
        <f>IF(OR('Wycena'!$K$5&lt;&gt;"GOTOWA",'Wycena'!P45&lt;&gt;"OK"),"",IF('Wycena'!O45="","",'Wycena'!O45))</f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ht="23" customHeight="1">
      <c r="A33" s="1" t="str">
        <f>IF(OR('Wycena'!$K$5&lt;&gt;"GOTOWA",'Wycena'!P46&lt;&gt;"OK"),"",21)</f>
      </c>
      <c r="B33" s="1" t="str">
        <f>IF(OR('Wycena'!$K$5&lt;&gt;"GOTOWA",'Wycena'!P46&lt;&gt;"OK"),"",'Wycena'!A46)</f>
      </c>
      <c r="C33" s="1" t="str">
        <f>IF(OR('Wycena'!$K$5&lt;&gt;"GOTOWA",'Wycena'!P46&lt;&gt;"OK"),"",'Wycena'!D46)</f>
      </c>
      <c r="D33" s="25" t="str">
        <f>IF(OR('Wycena'!$K$5&lt;&gt;"GOTOWA",'Wycena'!P46&lt;&gt;"OK"),"",'Wycena'!AI46)</f>
      </c>
      <c r="E33" s="24" t="str">
        <f>IF(OR('Wycena'!$K$5&lt;&gt;"GOTOWA",'Wycena'!P46&lt;&gt;"OK"),"",'Wycena'!AH46)</f>
      </c>
      <c r="F33" s="1" t="str">
        <f>IF(OR('Wycena'!$K$5&lt;&gt;"GOTOWA",'Wycena'!P46&lt;&gt;"OK"),"",IF('Wycena'!O46="","",'Wycena'!O46))</f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ht="23" customHeight="1">
      <c r="A34" s="1" t="str">
        <f>IF(OR('Wycena'!$K$5&lt;&gt;"GOTOWA",'Wycena'!P47&lt;&gt;"OK"),"",22)</f>
      </c>
      <c r="B34" s="1" t="str">
        <f>IF(OR('Wycena'!$K$5&lt;&gt;"GOTOWA",'Wycena'!P47&lt;&gt;"OK"),"",'Wycena'!A47)</f>
      </c>
      <c r="C34" s="1" t="str">
        <f>IF(OR('Wycena'!$K$5&lt;&gt;"GOTOWA",'Wycena'!P47&lt;&gt;"OK"),"",'Wycena'!D47)</f>
      </c>
      <c r="D34" s="25" t="str">
        <f>IF(OR('Wycena'!$K$5&lt;&gt;"GOTOWA",'Wycena'!P47&lt;&gt;"OK"),"",'Wycena'!AI47)</f>
      </c>
      <c r="E34" s="24" t="str">
        <f>IF(OR('Wycena'!$K$5&lt;&gt;"GOTOWA",'Wycena'!P47&lt;&gt;"OK"),"",'Wycena'!AH47)</f>
      </c>
      <c r="F34" s="1" t="str">
        <f>IF(OR('Wycena'!$K$5&lt;&gt;"GOTOWA",'Wycena'!P47&lt;&gt;"OK"),"",IF('Wycena'!O47="","",'Wycena'!O47))</f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ht="23" customHeight="1">
      <c r="A35" s="1" t="str">
        <f>IF(OR('Wycena'!$K$5&lt;&gt;"GOTOWA",'Wycena'!P48&lt;&gt;"OK"),"",23)</f>
      </c>
      <c r="B35" s="1" t="str">
        <f>IF(OR('Wycena'!$K$5&lt;&gt;"GOTOWA",'Wycena'!P48&lt;&gt;"OK"),"",'Wycena'!A48)</f>
      </c>
      <c r="C35" s="1" t="str">
        <f>IF(OR('Wycena'!$K$5&lt;&gt;"GOTOWA",'Wycena'!P48&lt;&gt;"OK"),"",'Wycena'!D48)</f>
      </c>
      <c r="D35" s="25" t="str">
        <f>IF(OR('Wycena'!$K$5&lt;&gt;"GOTOWA",'Wycena'!P48&lt;&gt;"OK"),"",'Wycena'!AI48)</f>
      </c>
      <c r="E35" s="24" t="str">
        <f>IF(OR('Wycena'!$K$5&lt;&gt;"GOTOWA",'Wycena'!P48&lt;&gt;"OK"),"",'Wycena'!AH48)</f>
      </c>
      <c r="F35" s="1" t="str">
        <f>IF(OR('Wycena'!$K$5&lt;&gt;"GOTOWA",'Wycena'!P48&lt;&gt;"OK"),"",IF('Wycena'!O48="","",'Wycena'!O48))</f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ht="23" customHeight="1">
      <c r="A36" s="1" t="str">
        <f>IF(OR('Wycena'!$K$5&lt;&gt;"GOTOWA",'Wycena'!P49&lt;&gt;"OK"),"",24)</f>
      </c>
      <c r="B36" s="1" t="str">
        <f>IF(OR('Wycena'!$K$5&lt;&gt;"GOTOWA",'Wycena'!P49&lt;&gt;"OK"),"",'Wycena'!A49)</f>
      </c>
      <c r="C36" s="1" t="str">
        <f>IF(OR('Wycena'!$K$5&lt;&gt;"GOTOWA",'Wycena'!P49&lt;&gt;"OK"),"",'Wycena'!D49)</f>
      </c>
      <c r="D36" s="25" t="str">
        <f>IF(OR('Wycena'!$K$5&lt;&gt;"GOTOWA",'Wycena'!P49&lt;&gt;"OK"),"",'Wycena'!AI49)</f>
      </c>
      <c r="E36" s="24" t="str">
        <f>IF(OR('Wycena'!$K$5&lt;&gt;"GOTOWA",'Wycena'!P49&lt;&gt;"OK"),"",'Wycena'!AH49)</f>
      </c>
      <c r="F36" s="1" t="str">
        <f>IF(OR('Wycena'!$K$5&lt;&gt;"GOTOWA",'Wycena'!P49&lt;&gt;"OK"),"",IF('Wycena'!O49="","",'Wycena'!O49))</f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ht="23" customHeight="1">
      <c r="A37" s="1" t="str">
        <f>IF(OR('Wycena'!$K$5&lt;&gt;"GOTOWA",'Wycena'!P50&lt;&gt;"OK"),"",25)</f>
      </c>
      <c r="B37" s="1" t="str">
        <f>IF(OR('Wycena'!$K$5&lt;&gt;"GOTOWA",'Wycena'!P50&lt;&gt;"OK"),"",'Wycena'!A50)</f>
      </c>
      <c r="C37" s="1" t="str">
        <f>IF(OR('Wycena'!$K$5&lt;&gt;"GOTOWA",'Wycena'!P50&lt;&gt;"OK"),"",'Wycena'!D50)</f>
      </c>
      <c r="D37" s="25" t="str">
        <f>IF(OR('Wycena'!$K$5&lt;&gt;"GOTOWA",'Wycena'!P50&lt;&gt;"OK"),"",'Wycena'!AI50)</f>
      </c>
      <c r="E37" s="24" t="str">
        <f>IF(OR('Wycena'!$K$5&lt;&gt;"GOTOWA",'Wycena'!P50&lt;&gt;"OK"),"",'Wycena'!AH50)</f>
      </c>
      <c r="F37" s="1" t="str">
        <f>IF(OR('Wycena'!$K$5&lt;&gt;"GOTOWA",'Wycena'!P50&lt;&gt;"OK"),"",IF('Wycena'!O50="","",'Wycena'!O50))</f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ht="23" customHeight="1">
      <c r="A38" s="1" t="str">
        <f>IF(OR('Wycena'!$K$5&lt;&gt;"GOTOWA",'Wycena'!P51&lt;&gt;"OK"),"",26)</f>
      </c>
      <c r="B38" s="1" t="str">
        <f>IF(OR('Wycena'!$K$5&lt;&gt;"GOTOWA",'Wycena'!P51&lt;&gt;"OK"),"",'Wycena'!A51)</f>
      </c>
      <c r="C38" s="1" t="str">
        <f>IF(OR('Wycena'!$K$5&lt;&gt;"GOTOWA",'Wycena'!P51&lt;&gt;"OK"),"",'Wycena'!D51)</f>
      </c>
      <c r="D38" s="25" t="str">
        <f>IF(OR('Wycena'!$K$5&lt;&gt;"GOTOWA",'Wycena'!P51&lt;&gt;"OK"),"",'Wycena'!AI51)</f>
      </c>
      <c r="E38" s="24" t="str">
        <f>IF(OR('Wycena'!$K$5&lt;&gt;"GOTOWA",'Wycena'!P51&lt;&gt;"OK"),"",'Wycena'!AH51)</f>
      </c>
      <c r="F38" s="1" t="str">
        <f>IF(OR('Wycena'!$K$5&lt;&gt;"GOTOWA",'Wycena'!P51&lt;&gt;"OK"),"",IF('Wycena'!O51="","",'Wycena'!O51))</f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ht="23" customHeight="1">
      <c r="A39" s="1" t="str">
        <f>IF(OR('Wycena'!$K$5&lt;&gt;"GOTOWA",'Wycena'!P52&lt;&gt;"OK"),"",27)</f>
      </c>
      <c r="B39" s="1" t="str">
        <f>IF(OR('Wycena'!$K$5&lt;&gt;"GOTOWA",'Wycena'!P52&lt;&gt;"OK"),"",'Wycena'!A52)</f>
      </c>
      <c r="C39" s="1" t="str">
        <f>IF(OR('Wycena'!$K$5&lt;&gt;"GOTOWA",'Wycena'!P52&lt;&gt;"OK"),"",'Wycena'!D52)</f>
      </c>
      <c r="D39" s="25" t="str">
        <f>IF(OR('Wycena'!$K$5&lt;&gt;"GOTOWA",'Wycena'!P52&lt;&gt;"OK"),"",'Wycena'!AI52)</f>
      </c>
      <c r="E39" s="24" t="str">
        <f>IF(OR('Wycena'!$K$5&lt;&gt;"GOTOWA",'Wycena'!P52&lt;&gt;"OK"),"",'Wycena'!AH52)</f>
      </c>
      <c r="F39" s="1" t="str">
        <f>IF(OR('Wycena'!$K$5&lt;&gt;"GOTOWA",'Wycena'!P52&lt;&gt;"OK"),"",IF('Wycena'!O52="","",'Wycena'!O52))</f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ht="23" customHeight="1">
      <c r="A40" s="1" t="str">
        <f>IF(OR('Wycena'!$K$5&lt;&gt;"GOTOWA",'Wycena'!P53&lt;&gt;"OK"),"",28)</f>
      </c>
      <c r="B40" s="1" t="str">
        <f>IF(OR('Wycena'!$K$5&lt;&gt;"GOTOWA",'Wycena'!P53&lt;&gt;"OK"),"",'Wycena'!A53)</f>
      </c>
      <c r="C40" s="1" t="str">
        <f>IF(OR('Wycena'!$K$5&lt;&gt;"GOTOWA",'Wycena'!P53&lt;&gt;"OK"),"",'Wycena'!D53)</f>
      </c>
      <c r="D40" s="25" t="str">
        <f>IF(OR('Wycena'!$K$5&lt;&gt;"GOTOWA",'Wycena'!P53&lt;&gt;"OK"),"",'Wycena'!AI53)</f>
      </c>
      <c r="E40" s="24" t="str">
        <f>IF(OR('Wycena'!$K$5&lt;&gt;"GOTOWA",'Wycena'!P53&lt;&gt;"OK"),"",'Wycena'!AH53)</f>
      </c>
      <c r="F40" s="1" t="str">
        <f>IF(OR('Wycena'!$K$5&lt;&gt;"GOTOWA",'Wycena'!P53&lt;&gt;"OK"),"",IF('Wycena'!O53="","",'Wycena'!O53))</f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ht="23" customHeight="1">
      <c r="A41" s="1" t="str">
        <f>IF(OR('Wycena'!$K$5&lt;&gt;"GOTOWA",'Wycena'!P54&lt;&gt;"OK"),"",29)</f>
      </c>
      <c r="B41" s="1" t="str">
        <f>IF(OR('Wycena'!$K$5&lt;&gt;"GOTOWA",'Wycena'!P54&lt;&gt;"OK"),"",'Wycena'!A54)</f>
      </c>
      <c r="C41" s="1" t="str">
        <f>IF(OR('Wycena'!$K$5&lt;&gt;"GOTOWA",'Wycena'!P54&lt;&gt;"OK"),"",'Wycena'!D54)</f>
      </c>
      <c r="D41" s="25" t="str">
        <f>IF(OR('Wycena'!$K$5&lt;&gt;"GOTOWA",'Wycena'!P54&lt;&gt;"OK"),"",'Wycena'!AI54)</f>
      </c>
      <c r="E41" s="24" t="str">
        <f>IF(OR('Wycena'!$K$5&lt;&gt;"GOTOWA",'Wycena'!P54&lt;&gt;"OK"),"",'Wycena'!AH54)</f>
      </c>
      <c r="F41" s="1" t="str">
        <f>IF(OR('Wycena'!$K$5&lt;&gt;"GOTOWA",'Wycena'!P54&lt;&gt;"OK"),"",IF('Wycena'!O54="","",'Wycena'!O54))</f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ht="23" customHeight="1">
      <c r="A42" s="1" t="str">
        <f>IF(OR('Wycena'!$K$5&lt;&gt;"GOTOWA",'Wycena'!P55&lt;&gt;"OK"),"",30)</f>
      </c>
      <c r="B42" s="1" t="str">
        <f>IF(OR('Wycena'!$K$5&lt;&gt;"GOTOWA",'Wycena'!P55&lt;&gt;"OK"),"",'Wycena'!A55)</f>
      </c>
      <c r="C42" s="1" t="str">
        <f>IF(OR('Wycena'!$K$5&lt;&gt;"GOTOWA",'Wycena'!P55&lt;&gt;"OK"),"",'Wycena'!D55)</f>
      </c>
      <c r="D42" s="25" t="str">
        <f>IF(OR('Wycena'!$K$5&lt;&gt;"GOTOWA",'Wycena'!P55&lt;&gt;"OK"),"",'Wycena'!AI55)</f>
      </c>
      <c r="E42" s="24" t="str">
        <f>IF(OR('Wycena'!$K$5&lt;&gt;"GOTOWA",'Wycena'!P55&lt;&gt;"OK"),"",'Wycena'!AH55)</f>
      </c>
      <c r="F42" s="1" t="str">
        <f>IF(OR('Wycena'!$K$5&lt;&gt;"GOTOWA",'Wycena'!P55&lt;&gt;"OK"),"",IF('Wycena'!O55="","",'Wycena'!O55))</f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ht="23" customHeight="1">
      <c r="A43" s="1"/>
      <c r="B43" s="1"/>
      <c r="C43" s="1"/>
      <c r="D43" s="24"/>
      <c r="E43" s="2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ht="23" customHeight="1">
      <c r="A44" s="1"/>
      <c r="B44" s="1" t="str">
        <v>Dopłata do minimum</v>
      </c>
      <c r="C44" s="1"/>
      <c r="D44" s="24"/>
      <c r="E44" s="24" t="str">
        <f>IF('Wycena'!K5="GOTOWA",'Wycena'!K12,"")</f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ht="23" customHeight="1">
      <c r="A45" s="1"/>
      <c r="B45" s="1"/>
      <c r="C45" s="1"/>
      <c r="D45" s="24"/>
      <c r="E45" s="2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ht="23" customHeight="1">
      <c r="A46" s="1"/>
      <c r="B46" s="26" t="str">
        <v>Razem netto</v>
      </c>
      <c r="C46" s="26"/>
      <c r="D46" s="27"/>
      <c r="E46" s="27" t="str">
        <f>IF('Wycena'!K5="GOTOWA",'Wycena'!K13,"")</f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ht="23" customHeight="1">
      <c r="A47" s="1"/>
      <c r="B47" s="26" t="str">
        <v>VAT</v>
      </c>
      <c r="C47" s="26"/>
      <c r="D47" s="27"/>
      <c r="E47" s="27" t="str">
        <f>IF('Wycena'!K5="GOTOWA",'Wycena'!K14,"")</f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ht="23" customHeight="1">
      <c r="A48" s="1"/>
      <c r="B48" s="26" t="str">
        <v>Razem brutto</v>
      </c>
      <c r="C48" s="26"/>
      <c r="D48" s="27"/>
      <c r="E48" s="27" t="str">
        <f>IF('Wycena'!K5="GOTOWA",'Wycena'!K15,"")</f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ht="23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ht="36" customHeight="1">
      <c r="A50" s="23" t="str">
        <f>IF('Wycena'!K5="GOTOWA","Ceny uwzględniają rabat "&amp;TEXT('Wycena'!B13,"0.0%")&amp;". Koszty przygotowania i transportu zawarte w pozycjach.","")</f>
      </c>
      <c r="B50" s="23"/>
      <c r="C50" s="23"/>
      <c r="D50" s="23"/>
      <c r="E50" s="23"/>
      <c r="F50" s="2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ht="23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ht="23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ht="23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ht="23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ht="23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ht="23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ht="23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ht="23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ht="23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ht="23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ht="23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ht="23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ht="23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ht="23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ht="23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</sheetData>
  <mergeCells>
    <mergeCell ref="A2:F2"/>
    <mergeCell ref="A4:C4"/>
    <mergeCell ref="A5:C5"/>
    <mergeCell ref="A6:C6"/>
    <mergeCell ref="B8:F8"/>
    <mergeCell ref="A10:F10"/>
    <mergeCell ref="B44:D44"/>
    <mergeCell ref="B46:D46"/>
    <mergeCell ref="B47:D47"/>
    <mergeCell ref="B48:D48"/>
    <mergeCell ref="A50:F50"/>
  </mergeCells>
  <conditionalFormatting sqref="A10:F10">
    <cfRule type="expression" dxfId="2" priority="1">
      <formula>'Wycena'!$K$5&lt;&gt;"GOTOWA"</formula>
    </cfRule>
  </conditionalFormatting>
  <pageMargins left="0.25" right="0.25" top="0.35" bottom="0.35" header="0.15" footer="0.15"/>
  <pageSetup paperSize="9" orientation="portrait" fitToWidth="1" fitToHeight="0"/>
</worksheet>
</file>

<file path=xl/worksheets/sheet4.xml><?xml version="1.0" encoding="utf-8"?>
<worksheet xmlns="http://schemas.openxmlformats.org/spreadsheetml/2006/main">
  <sheetPr>
    <tabColor rgb="FF223E5C"/>
  </sheetPr>
  <sheetViews>
    <sheetView showGridLines="0" workbookViewId="0"/>
  </sheetViews>
  <sheetFormatPr defaultRowHeight="15"/>
  <cols>
    <col min="1" max="1" width="16" hidden="0" customWidth="1"/>
    <col min="2" max="2" width="16" hidden="0" customWidth="1"/>
    <col min="3" max="3" width="16" hidden="0" customWidth="1"/>
    <col min="4" max="4" width="16" hidden="0" customWidth="1"/>
    <col min="5" max="5" width="16" hidden="0" customWidth="1"/>
    <col min="6" max="6" width="16" hidden="0" customWidth="1"/>
    <col min="7" max="7" width="16" hidden="0" customWidth="1"/>
    <col min="8" max="8" width="16" hidden="0" customWidth="1"/>
    <col min="9" max="9" width="16" hidden="0" customWidth="1"/>
    <col min="10" max="10" width="16" hidden="0" customWidth="1"/>
    <col min="11" max="11" width="16" hidden="0" customWidth="1"/>
    <col min="12" max="12" width="16" hidden="0" customWidth="1"/>
    <col min="13" max="13" width="16" hidden="0" customWidth="1"/>
    <col min="14" max="14" width="16" hidden="0" customWidth="1"/>
    <col min="15" max="15" width="16" hidden="0" customWidth="1"/>
    <col min="16" max="16" width="16" hidden="0" customWidth="1"/>
    <col min="17" max="17" width="16" hidden="0" customWidth="1"/>
    <col min="18" max="18" width="16" hidden="0" customWidth="1"/>
    <col min="19" max="19" width="16" hidden="0" customWidth="1"/>
    <col min="20" max="20" width="16" hidden="0" customWidth="1"/>
    <col min="21" max="21" width="16" hidden="0" customWidth="1"/>
    <col min="22" max="22" width="16" hidden="0" customWidth="1"/>
    <col min="23" max="23" width="16" hidden="0" customWidth="1"/>
    <col min="24" max="24" width="16" hidden="0" customWidth="1"/>
    <col min="25" max="25" width="16" hidden="0" customWidth="1"/>
    <col min="26" max="26" width="16" hidden="0" customWidth="1"/>
    <col min="27" max="27" width="16" hidden="0" customWidth="1"/>
    <col min="28" max="28" width="16" hidden="0" customWidth="1"/>
    <col min="29" max="29" width="16" hidden="0" customWidth="1"/>
    <col min="30" max="30" width="16" hidden="0" customWidth="1"/>
    <col min="31" max="31" width="16" hidden="0" customWidth="1"/>
    <col min="32" max="32" width="16" hidden="0" customWidth="1"/>
    <col min="33" max="33" width="16" hidden="0" customWidth="1"/>
    <col min="34" max="34" width="16" hidden="0" customWidth="1"/>
    <col min="35" max="35" width="16" hidden="0" customWidth="1"/>
    <col min="36" max="36" width="16" hidden="0" customWidth="1"/>
    <col min="37" max="37" width="16" hidden="0" customWidth="1"/>
    <col min="38" max="38" width="16" hidden="0" customWidth="1"/>
    <col min="39" max="39" width="16" hidden="0" customWidth="1"/>
    <col min="40" max="40" width="16" hidden="0" customWidth="1"/>
    <col min="41" max="41" width="16" hidden="0" customWidth="1"/>
    <col min="42" max="42" width="16" hidden="0" customWidth="1"/>
    <col min="43" max="43" width="16" hidden="0" customWidth="1"/>
    <col min="44" max="44" width="16" hidden="0" customWidth="1"/>
    <col min="45" max="45" width="16" hidden="0" customWidth="1"/>
    <col min="46" max="46" width="16" hidden="0" customWidth="1"/>
    <col min="47" max="47" width="16" hidden="0" customWidth="1"/>
    <col min="48" max="48" width="16" hidden="0" customWidth="1"/>
    <col min="49" max="49" width="16" hidden="0" customWidth="1"/>
    <col min="50" max="50" width="16" hidden="0" customWidth="1"/>
    <col min="51" max="51" width="16" hidden="0" customWidth="1"/>
    <col min="52" max="52" width="16" hidden="0" customWidth="1"/>
    <col min="53" max="53" width="16" hidden="0" customWidth="1"/>
    <col min="54" max="54" width="16" hidden="0" customWidth="1"/>
  </cols>
  <sheetData>
    <row r="1" ht="23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ht="23" customHeight="1">
      <c r="A2" s="2" t="str">
        <v>Instrukcja użytkowania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ht="23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ht="2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ht="32" customHeight="1">
      <c r="A5" s="28" t="str">
        <v>Przed pierwszą wyceną</v>
      </c>
      <c r="B5" s="28"/>
      <c r="C5" s="23" t="str">
        <v>Zmień przykładowe stawki PLN/m, PLN/przebicie, ceny materiałów i stawki przygotowania. Ustal odpad, minimum, VAT i narzut albo marżę. Wpisz dane warsztatu w Ofercie.</v>
      </c>
      <c r="D5" s="23"/>
      <c r="E5" s="23"/>
      <c r="F5" s="23"/>
      <c r="G5" s="23"/>
      <c r="H5" s="2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ht="32" customHeight="1">
      <c r="A6" s="28"/>
      <c r="B6" s="28"/>
      <c r="C6" s="23"/>
      <c r="D6" s="23"/>
      <c r="E6" s="23"/>
      <c r="F6" s="23"/>
      <c r="G6" s="23"/>
      <c r="H6" s="2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ht="32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ht="32" customHeight="1">
      <c r="A8" s="28" t="str">
        <v>Dane detalu</v>
      </c>
      <c r="B8" s="28"/>
      <c r="C8" s="23" t="str">
        <v>Wpisz nazwę, materiał, grubość, ilość, wymiary blachy, ścieżkę DXF na sztukę, liczbę przebić i materiał powierzony. Żółte pola są wymagane; jasnożółte są opcjonalne. Wpisz 0 przy braku przebić.</v>
      </c>
      <c r="D8" s="23"/>
      <c r="E8" s="23"/>
      <c r="F8" s="23"/>
      <c r="G8" s="23"/>
      <c r="H8" s="2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ht="32" customHeight="1">
      <c r="A9" s="28"/>
      <c r="B9" s="28"/>
      <c r="C9" s="23"/>
      <c r="D9" s="23"/>
      <c r="E9" s="23"/>
      <c r="F9" s="23"/>
      <c r="G9" s="23"/>
      <c r="H9" s="2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ht="32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ht="32" customHeight="1">
      <c r="A11" s="28" t="str">
        <v>Masa i odpad</v>
      </c>
      <c r="B11" s="28"/>
      <c r="C11" s="23" t="str">
        <v>Masa [kg] = długość [mm] × szerokość [mm] × grubość [mm] × gęstość [kg/m³] / 1 000 000 000. Odpad dotyczy masy obliczonej. Ręczna masa w G zastępuje wymiary i już zawiera odpad. Brak automatycznego nestingu.</v>
      </c>
      <c r="D11" s="23"/>
      <c r="E11" s="23"/>
      <c r="F11" s="23"/>
      <c r="G11" s="23"/>
      <c r="H11" s="2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ht="32" customHeight="1">
      <c r="A12" s="28"/>
      <c r="B12" s="28"/>
      <c r="C12" s="23"/>
      <c r="D12" s="23"/>
      <c r="E12" s="23"/>
      <c r="F12" s="23"/>
      <c r="G12" s="23"/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ht="32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ht="32" customHeight="1">
      <c r="A14" s="28" t="str">
        <v>Ścieżka DXF</v>
      </c>
      <c r="B14" s="28"/>
      <c r="C14" s="23" t="str">
        <v>W H podaj sumę obrysu zewnętrznego, otworów i wycięć na 1 sztukę w mm. Pomiń napisy, wymiary i linie konstrukcyjne. Sprawdź skalę, jednostki, bloki i duplikaty. W N zapisz nazwę DXF lub źródło pomiaru.</v>
      </c>
      <c r="D14" s="23"/>
      <c r="E14" s="23"/>
      <c r="F14" s="23"/>
      <c r="G14" s="23"/>
      <c r="H14" s="2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ht="32" customHeight="1">
      <c r="A15" s="28"/>
      <c r="B15" s="28"/>
      <c r="C15" s="23"/>
      <c r="D15" s="23"/>
      <c r="E15" s="23"/>
      <c r="F15" s="23"/>
      <c r="G15" s="23"/>
      <c r="H15" s="2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ht="32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ht="32" customHeight="1">
      <c r="A17" s="28" t="str">
        <v>Koszt lasera</v>
      </c>
      <c r="B17" s="28"/>
      <c r="C17" s="23" t="str">
        <v>Koszt/szt. = ścieżka [mm] / 1000 × PLN/m + przebicia × PLN/przebicie. Cała pozycja = koszt/szt. × ilość. Stawki zależą od materiału i grubości. PLN/m obejmuje gaz, energię, eksploatację i obsługę.</v>
      </c>
      <c r="D17" s="23"/>
      <c r="E17" s="23"/>
      <c r="F17" s="23"/>
      <c r="G17" s="23"/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ht="32" customHeight="1">
      <c r="A18" s="28"/>
      <c r="B18" s="28"/>
      <c r="C18" s="23"/>
      <c r="D18" s="23"/>
      <c r="E18" s="23"/>
      <c r="F18" s="23"/>
      <c r="G18" s="23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ht="32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ht="32" customHeight="1">
      <c r="A20" s="28" t="str">
        <v>Odczyt w eDrawings</v>
      </c>
      <c r="B20" s="28"/>
      <c r="C20" s="23" t="str">
        <v>Importer DXF mierzy kontury wybranych warstw i wpisuje do H długość na 1 plik/detal. Nazwa detalu trafia do A, a ścieżka pliku do N. Uzupełnij pozostałe wymagane dane. Pomiar jest geometryczny, bez nestingu i wejść CAM.</v>
      </c>
      <c r="D20" s="23"/>
      <c r="E20" s="23"/>
      <c r="F20" s="23"/>
      <c r="G20" s="23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ht="32" customHeight="1">
      <c r="A21" s="28"/>
      <c r="B21" s="28"/>
      <c r="C21" s="23"/>
      <c r="D21" s="23"/>
      <c r="E21" s="23"/>
      <c r="F21" s="23"/>
      <c r="G21" s="23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ht="32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ht="32" customHeight="1">
      <c r="A23" s="28" t="str">
        <v>Geometria a CAM</v>
      </c>
      <c r="B23" s="28"/>
      <c r="C23" s="23" t="str">
        <v>Dodatkowa aplikacja Importer_DXF otwiera wybrany plik w eDrawings do kontroli. Automatyczny pomiar wykonuje bezpośrednio z DXF. Krzywe SPLINE i ELLIPSE są przybliżane. Dla plików bez jednostek wybierz jednostkę w aplikacji.</v>
      </c>
      <c r="D23" s="23"/>
      <c r="E23" s="23"/>
      <c r="F23" s="23"/>
      <c r="G23" s="23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ht="32" customHeight="1">
      <c r="A24" s="28"/>
      <c r="B24" s="28"/>
      <c r="C24" s="23"/>
      <c r="D24" s="23"/>
      <c r="E24" s="23"/>
      <c r="F24" s="23"/>
      <c r="G24" s="23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ht="32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ht="32" customHeight="1">
      <c r="A26" s="28" t="str">
        <v>Materiał powierzony</v>
      </c>
      <c r="B26" s="28"/>
      <c r="C26" s="23" t="str">
        <v>Tak zeruje koszt zakupu materiału. Cięcie i przygotowanie są naliczane normalnie. Opłata obsługowa jest pobierana raz na zlecenie, gdy występuje materiał powierzony.</v>
      </c>
      <c r="D26" s="23"/>
      <c r="E26" s="23"/>
      <c r="F26" s="23"/>
      <c r="G26" s="23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ht="32" customHeight="1">
      <c r="A27" s="28"/>
      <c r="B27" s="28"/>
      <c r="C27" s="23"/>
      <c r="D27" s="23"/>
      <c r="E27" s="23"/>
      <c r="F27" s="23"/>
      <c r="G27" s="23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ht="32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ht="32" customHeight="1">
      <c r="A29" s="28" t="str">
        <v>Przygotowanie</v>
      </c>
      <c r="B29" s="28"/>
      <c r="C29" s="23" t="str">
        <v>Program w J jest naliczany raz na pozycję. Ustawienie lasera, transport i inne koszty raz na zlecenie. Wspólne koszty są dzielone według ilości sztuk. Stawka PLN/h dotyczy wyłącznie przygotowania.</v>
      </c>
      <c r="D29" s="23"/>
      <c r="E29" s="23"/>
      <c r="F29" s="23"/>
      <c r="G29" s="23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ht="32" customHeight="1">
      <c r="A30" s="28"/>
      <c r="B30" s="28"/>
      <c r="C30" s="23"/>
      <c r="D30" s="23"/>
      <c r="E30" s="23"/>
      <c r="F30" s="23"/>
      <c r="G30" s="23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ht="32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ht="32" customHeight="1">
      <c r="A32" s="28" t="str">
        <v>Dodatkowe operacje</v>
      </c>
      <c r="B32" s="28"/>
      <c r="C32" s="23" t="str">
        <v>W K wpisz koszt dodatkowy na sztukę, np. gratowanie, szlifowanie lub gwintowanie. W L wpisz usługi obce dla całej pozycji.</v>
      </c>
      <c r="D32" s="23"/>
      <c r="E32" s="23"/>
      <c r="F32" s="23"/>
      <c r="G32" s="23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ht="32" customHeight="1">
      <c r="A33" s="28"/>
      <c r="B33" s="28"/>
      <c r="C33" s="23"/>
      <c r="D33" s="23"/>
      <c r="E33" s="23"/>
      <c r="F33" s="23"/>
      <c r="G33" s="23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ht="32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ht="32" customHeight="1">
      <c r="A35" s="28" t="str">
        <v>Narzut i marża</v>
      </c>
      <c r="B35" s="28"/>
      <c r="C35" s="23" t="str">
        <v>Narzut: koszt × (1 + narzut). Docelowa marża: koszt / (1 − marża). Wybrana jest tylko jedna metoda. Rzeczywista marża = (netto końcowe − koszt) / netto końcowe.</v>
      </c>
      <c r="D35" s="23"/>
      <c r="E35" s="23"/>
      <c r="F35" s="23"/>
      <c r="G35" s="23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ht="32" customHeight="1">
      <c r="A36" s="28"/>
      <c r="B36" s="28"/>
      <c r="C36" s="23"/>
      <c r="D36" s="23"/>
      <c r="E36" s="23"/>
      <c r="F36" s="23"/>
      <c r="G36" s="23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ht="3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ht="32" customHeight="1">
      <c r="A38" s="28" t="str">
        <v>Rabat i minimum</v>
      </c>
      <c r="B38" s="28"/>
      <c r="C38" s="23" t="str">
        <v>Wartości pozycji oraz wartości po rabacie są zaokrąglane do groszy. Minimum stosuje się po rabacie; dopłata jest osobną pozycją. Cena jednostkowa na ofercie ma 4 miejsca, wiążąca jest wartość pozycji.</v>
      </c>
      <c r="D38" s="23"/>
      <c r="E38" s="23"/>
      <c r="F38" s="23"/>
      <c r="G38" s="23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ht="32" customHeight="1">
      <c r="A39" s="28"/>
      <c r="B39" s="28"/>
      <c r="C39" s="23"/>
      <c r="D39" s="23"/>
      <c r="E39" s="23"/>
      <c r="F39" s="23"/>
      <c r="G39" s="23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ht="32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ht="32" customHeight="1">
      <c r="A41" s="28" t="str">
        <v>Nowy materiał i grubość</v>
      </c>
      <c r="B41" s="28"/>
      <c r="C41" s="23" t="str">
        <v>Dopisz materiał w J6:L35, grubość w N12:N35 i kombinację w B28:E127 cennika. Podaj grubość, PLN/m oraz PLN/przebicie. Klucz musi być unikalny. Brak parametrów blokuje ofertę.</v>
      </c>
      <c r="D41" s="23"/>
      <c r="E41" s="23"/>
      <c r="F41" s="23"/>
      <c r="G41" s="23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ht="32" customHeight="1">
      <c r="A42" s="28"/>
      <c r="B42" s="28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ht="32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ht="32" customHeight="1">
      <c r="A44" s="28" t="str">
        <v>Więcej niż 30 pozycji</v>
      </c>
      <c r="B44" s="28"/>
      <c r="C44" s="23" t="str">
        <v>Wstaw wiersze przed ostatnią pozycją w wierszu 55. Skopiuj poprzedni wiersz A:AI z formułami i walidacją, wyczyść tylko A:O. W Ofercie dodaj analogiczne wiersze przed 42. Sprawdź zakresy sum i wydruku.</v>
      </c>
      <c r="D44" s="23"/>
      <c r="E44" s="23"/>
      <c r="F44" s="23"/>
      <c r="G44" s="23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ht="32" customHeight="1">
      <c r="A45" s="28"/>
      <c r="B45" s="28"/>
      <c r="C45" s="23"/>
      <c r="D45" s="23"/>
      <c r="E45" s="23"/>
      <c r="F45" s="23"/>
      <c r="G45" s="23"/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ht="32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ht="32" customHeight="1">
      <c r="A47" s="28" t="str">
        <v>Oferta i wydruk</v>
      </c>
      <c r="B47" s="28"/>
      <c r="C47" s="23" t="str">
        <v>Oferta pobiera ceny automatycznie. Brak danych ukrywa wartości i oznacza ofertę jako niegotową. Ustawiono A4 w pionie i jedną stronę szerokości. Przy długim zleceniu wydruk może mieć więcej stron.</v>
      </c>
      <c r="D47" s="23"/>
      <c r="E47" s="23"/>
      <c r="F47" s="23"/>
      <c r="G47" s="23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ht="32" customHeight="1">
      <c r="A48" s="28"/>
      <c r="B48" s="28"/>
      <c r="C48" s="23"/>
      <c r="D48" s="23"/>
      <c r="E48" s="23"/>
      <c r="F48" s="23"/>
      <c r="G48" s="23"/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ht="32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ht="32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ht="32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ht="32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ht="3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ht="3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ht="3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ht="3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ht="32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ht="3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ht="32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ht="32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ht="23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ht="23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ht="23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ht="23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ht="23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</sheetData>
  <mergeCells>
    <mergeCell ref="A2:H2"/>
    <mergeCell ref="A5:B6"/>
    <mergeCell ref="C5:H6"/>
    <mergeCell ref="A8:B9"/>
    <mergeCell ref="C8:H9"/>
    <mergeCell ref="A11:B12"/>
    <mergeCell ref="C11:H12"/>
    <mergeCell ref="A14:B15"/>
    <mergeCell ref="C14:H15"/>
    <mergeCell ref="A17:B18"/>
    <mergeCell ref="C17:H18"/>
    <mergeCell ref="A20:B21"/>
    <mergeCell ref="C20:H21"/>
    <mergeCell ref="A23:B24"/>
    <mergeCell ref="C23:H24"/>
    <mergeCell ref="A26:B27"/>
    <mergeCell ref="C26:H27"/>
    <mergeCell ref="A29:B30"/>
    <mergeCell ref="C29:H30"/>
    <mergeCell ref="A32:B33"/>
    <mergeCell ref="C32:H33"/>
    <mergeCell ref="A35:B36"/>
    <mergeCell ref="C35:H36"/>
    <mergeCell ref="A38:B39"/>
    <mergeCell ref="C38:H39"/>
    <mergeCell ref="A41:B42"/>
    <mergeCell ref="C41:H42"/>
    <mergeCell ref="A44:B45"/>
    <mergeCell ref="C44:H45"/>
    <mergeCell ref="A47:B48"/>
    <mergeCell ref="C47:H48"/>
  </mergeCells>
  <pageMargins left="0.7" right="0.7" top="0.75" bottom="0.75" header="0.3" footer="0.3"/>
</worksheet>
</file>